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5600" windowHeight="8040" activeTab="1"/>
  </bookViews>
  <sheets>
    <sheet name="Squadok" sheetId="1" r:id="rId1"/>
    <sheet name="Selejtező eredmény - Döntő" sheetId="2" r:id="rId2"/>
    <sheet name="Összesítő" sheetId="3" r:id="rId3"/>
    <sheet name="Fordulók összesítése" sheetId="4" state="hidden" r:id="rId4"/>
  </sheets>
  <calcPr calcId="125725"/>
</workbook>
</file>

<file path=xl/calcChain.xml><?xml version="1.0" encoding="utf-8"?>
<calcChain xmlns="http://schemas.openxmlformats.org/spreadsheetml/2006/main">
  <c r="E75" i="2"/>
  <c r="C75"/>
  <c r="E74"/>
  <c r="C74"/>
  <c r="E73"/>
  <c r="C73"/>
  <c r="J9" i="3"/>
  <c r="M9"/>
  <c r="P9"/>
  <c r="J11"/>
  <c r="M11"/>
  <c r="P11"/>
  <c r="J12"/>
  <c r="M12"/>
  <c r="P12"/>
  <c r="J13"/>
  <c r="M13"/>
  <c r="P13"/>
  <c r="J14"/>
  <c r="M14"/>
  <c r="P14"/>
  <c r="I16"/>
  <c r="J16"/>
  <c r="M16"/>
  <c r="P16"/>
  <c r="J17"/>
  <c r="M17"/>
  <c r="P17"/>
  <c r="I18"/>
  <c r="J18"/>
  <c r="M18"/>
  <c r="P18"/>
  <c r="I19"/>
  <c r="J19"/>
  <c r="L19"/>
  <c r="M19"/>
  <c r="O19"/>
  <c r="P19"/>
  <c r="I20"/>
  <c r="J20"/>
  <c r="L20"/>
  <c r="M20"/>
  <c r="O20"/>
  <c r="P20"/>
  <c r="I21"/>
  <c r="J21"/>
  <c r="L21"/>
  <c r="M21"/>
  <c r="O21"/>
  <c r="P21"/>
  <c r="I22"/>
  <c r="J22"/>
  <c r="L22"/>
  <c r="M22"/>
  <c r="O22"/>
  <c r="P22"/>
  <c r="I23"/>
  <c r="J23"/>
  <c r="L23"/>
  <c r="M23"/>
  <c r="O23"/>
  <c r="P23"/>
  <c r="I24"/>
  <c r="J24"/>
  <c r="L24"/>
  <c r="M24"/>
  <c r="O24"/>
  <c r="P24"/>
  <c r="I25"/>
  <c r="J25"/>
  <c r="L25"/>
  <c r="M25"/>
  <c r="O25"/>
  <c r="P25"/>
  <c r="I26"/>
  <c r="J26"/>
  <c r="L26"/>
  <c r="M26"/>
  <c r="O26"/>
  <c r="P26"/>
  <c r="I27"/>
  <c r="J27"/>
  <c r="L27"/>
  <c r="M27"/>
  <c r="O27"/>
  <c r="P27"/>
  <c r="I28"/>
  <c r="J28"/>
  <c r="L28"/>
  <c r="M28"/>
  <c r="O28"/>
  <c r="P28"/>
  <c r="I29"/>
  <c r="J29"/>
  <c r="L29"/>
  <c r="M29"/>
  <c r="O29"/>
  <c r="P29"/>
  <c r="I30"/>
  <c r="J30"/>
  <c r="L30"/>
  <c r="M30"/>
  <c r="O30"/>
  <c r="P30"/>
  <c r="I31"/>
  <c r="J31"/>
  <c r="L31"/>
  <c r="M31"/>
  <c r="O31"/>
  <c r="P31"/>
  <c r="I32"/>
  <c r="J32"/>
  <c r="L32"/>
  <c r="M32"/>
  <c r="O32"/>
  <c r="P32"/>
  <c r="I33"/>
  <c r="J33"/>
  <c r="L33"/>
  <c r="M33"/>
  <c r="O33"/>
  <c r="P33"/>
  <c r="I34"/>
  <c r="J34"/>
  <c r="L34"/>
  <c r="M34"/>
  <c r="O34"/>
  <c r="P34"/>
  <c r="I35"/>
  <c r="J35"/>
  <c r="L35"/>
  <c r="M35"/>
  <c r="O35"/>
  <c r="P35"/>
  <c r="I36"/>
  <c r="J36"/>
  <c r="L36"/>
  <c r="M36"/>
  <c r="O36"/>
  <c r="P36"/>
  <c r="I37"/>
  <c r="J37"/>
  <c r="L37"/>
  <c r="M37"/>
  <c r="O37"/>
  <c r="P37"/>
  <c r="I38"/>
  <c r="J38"/>
  <c r="L38"/>
  <c r="M38"/>
  <c r="O38"/>
  <c r="P38"/>
  <c r="I39"/>
  <c r="J39"/>
  <c r="L39"/>
  <c r="M39"/>
  <c r="O39"/>
  <c r="P39"/>
  <c r="I40"/>
  <c r="J40"/>
  <c r="L40"/>
  <c r="M40"/>
  <c r="O40"/>
  <c r="P40"/>
  <c r="I41"/>
  <c r="J41"/>
  <c r="L41"/>
  <c r="M41"/>
  <c r="O41"/>
  <c r="P41"/>
  <c r="I42"/>
  <c r="J42"/>
  <c r="L42"/>
  <c r="M42"/>
  <c r="O42"/>
  <c r="P42"/>
  <c r="I43"/>
  <c r="J43"/>
  <c r="L43"/>
  <c r="M43"/>
  <c r="O43"/>
  <c r="P43"/>
  <c r="I44"/>
  <c r="J44"/>
  <c r="L44"/>
  <c r="M44"/>
  <c r="O44"/>
  <c r="P44"/>
  <c r="I45"/>
  <c r="J45"/>
  <c r="L45"/>
  <c r="M45"/>
  <c r="O45"/>
  <c r="P45"/>
  <c r="I46"/>
  <c r="J46"/>
  <c r="L46"/>
  <c r="M46"/>
  <c r="O46"/>
  <c r="P46"/>
  <c r="I47"/>
  <c r="J47"/>
  <c r="L47"/>
  <c r="M47"/>
  <c r="O47"/>
  <c r="P47"/>
  <c r="I48"/>
  <c r="J48"/>
  <c r="L48"/>
  <c r="M48"/>
  <c r="O48"/>
  <c r="P48"/>
  <c r="I49"/>
  <c r="J49"/>
  <c r="L49"/>
  <c r="M49"/>
  <c r="O49"/>
  <c r="P49"/>
  <c r="I50"/>
  <c r="J50"/>
  <c r="L50"/>
  <c r="M50"/>
  <c r="O50"/>
  <c r="P50"/>
  <c r="I51"/>
  <c r="J51"/>
  <c r="L51"/>
  <c r="M51"/>
  <c r="O51"/>
  <c r="P51"/>
  <c r="I52"/>
  <c r="J52"/>
  <c r="L52"/>
  <c r="M52"/>
  <c r="O52"/>
  <c r="P52"/>
  <c r="I53"/>
  <c r="J53"/>
  <c r="L53"/>
  <c r="M53"/>
  <c r="O53"/>
  <c r="P53"/>
  <c r="I54"/>
  <c r="J54"/>
  <c r="L54"/>
  <c r="M54"/>
  <c r="O54"/>
  <c r="P54"/>
  <c r="I55"/>
  <c r="J55"/>
  <c r="L55"/>
  <c r="M55"/>
  <c r="O55"/>
  <c r="P55"/>
  <c r="I56"/>
  <c r="J56"/>
  <c r="L56"/>
  <c r="M56"/>
  <c r="O56"/>
  <c r="P56"/>
  <c r="I57"/>
  <c r="J57"/>
  <c r="L57"/>
  <c r="M57"/>
  <c r="O57"/>
  <c r="P57"/>
  <c r="I58"/>
  <c r="J58"/>
  <c r="L58"/>
  <c r="M58"/>
  <c r="O58"/>
  <c r="P58"/>
  <c r="I59"/>
  <c r="J59"/>
  <c r="L59"/>
  <c r="M59"/>
  <c r="O59"/>
  <c r="P59"/>
  <c r="I60"/>
  <c r="J60"/>
  <c r="L60"/>
  <c r="M60"/>
  <c r="O60"/>
  <c r="P60"/>
  <c r="I61"/>
  <c r="J61"/>
  <c r="L61"/>
  <c r="M61"/>
  <c r="O61"/>
  <c r="P61"/>
  <c r="I62"/>
  <c r="J62"/>
  <c r="L62"/>
  <c r="M62"/>
  <c r="O62"/>
  <c r="P62"/>
  <c r="I21" i="1"/>
  <c r="H21"/>
  <c r="I20"/>
  <c r="H20"/>
  <c r="I19"/>
  <c r="H19"/>
  <c r="I18"/>
  <c r="H18"/>
  <c r="I17"/>
  <c r="H17"/>
  <c r="I16"/>
  <c r="H16"/>
  <c r="I15"/>
  <c r="H15"/>
  <c r="I14"/>
  <c r="H14"/>
  <c r="I13"/>
  <c r="I12"/>
  <c r="H12"/>
  <c r="I11"/>
  <c r="H11"/>
  <c r="I10"/>
  <c r="H10"/>
  <c r="I9"/>
  <c r="I8"/>
  <c r="I7"/>
  <c r="H7"/>
  <c r="I6"/>
  <c r="I5"/>
  <c r="H5"/>
  <c r="I4"/>
  <c r="H4"/>
  <c r="I3"/>
  <c r="I26"/>
  <c r="N3"/>
  <c r="N5"/>
  <c r="N6"/>
  <c r="N4"/>
  <c r="O3" i="3"/>
  <c r="R34" i="1"/>
  <c r="R52"/>
  <c r="R51"/>
  <c r="R50"/>
  <c r="R49"/>
  <c r="R48"/>
  <c r="R47"/>
  <c r="R46"/>
  <c r="R45"/>
  <c r="R44"/>
  <c r="R43"/>
  <c r="R42"/>
  <c r="R41"/>
  <c r="R40"/>
  <c r="R39"/>
  <c r="R38"/>
  <c r="R37"/>
  <c r="R36"/>
  <c r="R35"/>
  <c r="R33"/>
  <c r="R32"/>
  <c r="R31"/>
  <c r="R30"/>
  <c r="R29"/>
  <c r="R23"/>
  <c r="R22"/>
  <c r="R21"/>
  <c r="R20"/>
  <c r="R19"/>
  <c r="R18"/>
  <c r="R17"/>
  <c r="R16"/>
  <c r="R15"/>
  <c r="R14"/>
  <c r="R13"/>
  <c r="R12"/>
  <c r="R11"/>
  <c r="R10"/>
  <c r="R9"/>
  <c r="R8"/>
  <c r="R6"/>
  <c r="R5"/>
  <c r="R4"/>
  <c r="R3"/>
  <c r="R7"/>
  <c r="L15" i="2"/>
  <c r="P10" i="3" s="1"/>
  <c r="K15" i="2"/>
  <c r="J10" i="3" s="1"/>
  <c r="J15" i="2"/>
  <c r="M10" i="3" s="1"/>
  <c r="G15" i="2"/>
  <c r="L14"/>
  <c r="P15" i="3" s="1"/>
  <c r="K14" i="2"/>
  <c r="J15" i="3" s="1"/>
  <c r="J14" i="2"/>
  <c r="M15" i="3" s="1"/>
  <c r="G14" i="2"/>
  <c r="L13"/>
  <c r="P7" i="3" s="1"/>
  <c r="K13" i="2"/>
  <c r="J7" i="3" s="1"/>
  <c r="J13" i="2"/>
  <c r="M7" i="3" s="1"/>
  <c r="G13" i="2"/>
  <c r="L12"/>
  <c r="P6" i="3" s="1"/>
  <c r="K12" i="2"/>
  <c r="J6" i="3" s="1"/>
  <c r="J12" i="2"/>
  <c r="M6" i="3" s="1"/>
  <c r="G12" i="2"/>
  <c r="L34"/>
  <c r="O18" i="3" s="1"/>
  <c r="K34" i="2"/>
  <c r="J34"/>
  <c r="L18" i="3" s="1"/>
  <c r="G34" i="2"/>
  <c r="L33"/>
  <c r="O16" i="3" s="1"/>
  <c r="K33" i="2"/>
  <c r="J33"/>
  <c r="L16" i="3" s="1"/>
  <c r="G29" i="2"/>
  <c r="L32"/>
  <c r="O14" i="3" s="1"/>
  <c r="K32" i="2"/>
  <c r="I14" i="3" s="1"/>
  <c r="J32" i="2"/>
  <c r="L14" i="3" s="1"/>
  <c r="G33" i="2"/>
  <c r="L31"/>
  <c r="O13" i="3" s="1"/>
  <c r="K31" i="2"/>
  <c r="I13" i="3" s="1"/>
  <c r="J31" i="2"/>
  <c r="L13" i="3" s="1"/>
  <c r="G26" i="2"/>
  <c r="L30"/>
  <c r="O12" i="3" s="1"/>
  <c r="K30" i="2"/>
  <c r="I12" i="3" s="1"/>
  <c r="J30" i="2"/>
  <c r="L12" i="3" s="1"/>
  <c r="G32" i="2"/>
  <c r="L29"/>
  <c r="O17" i="3" s="1"/>
  <c r="K29" i="2"/>
  <c r="I17" i="3" s="1"/>
  <c r="J29" i="2"/>
  <c r="L17" i="3" s="1"/>
  <c r="G31" i="2"/>
  <c r="L28"/>
  <c r="O11" i="3" s="1"/>
  <c r="K28" i="2"/>
  <c r="I11" i="3" s="1"/>
  <c r="J28" i="2"/>
  <c r="L11" i="3" s="1"/>
  <c r="G30" i="2"/>
  <c r="L27"/>
  <c r="O9" i="3" s="1"/>
  <c r="K27" i="2"/>
  <c r="I9" i="3" s="1"/>
  <c r="J27" i="2"/>
  <c r="L9" i="3" s="1"/>
  <c r="G28" i="2"/>
  <c r="L26" i="1"/>
  <c r="K26"/>
  <c r="L25"/>
  <c r="K25"/>
  <c r="L24"/>
  <c r="K24"/>
  <c r="L23"/>
  <c r="K23"/>
  <c r="L22"/>
  <c r="K22"/>
  <c r="L21"/>
  <c r="K21"/>
  <c r="L20"/>
  <c r="K20"/>
  <c r="L19"/>
  <c r="K19"/>
  <c r="L18"/>
  <c r="K18"/>
  <c r="L17"/>
  <c r="K17"/>
  <c r="L16"/>
  <c r="K16"/>
  <c r="L15"/>
  <c r="K15"/>
  <c r="L14"/>
  <c r="K14"/>
  <c r="L13"/>
  <c r="K13"/>
  <c r="L12"/>
  <c r="K12"/>
  <c r="L11"/>
  <c r="K11"/>
  <c r="L10"/>
  <c r="K10"/>
  <c r="L9"/>
  <c r="K9"/>
  <c r="L8"/>
  <c r="K8"/>
  <c r="L7"/>
  <c r="K7"/>
  <c r="L6"/>
  <c r="K6"/>
  <c r="L5"/>
  <c r="K5"/>
  <c r="L4"/>
  <c r="K4"/>
  <c r="L3"/>
  <c r="K3"/>
  <c r="K42"/>
  <c r="L42"/>
  <c r="K43"/>
  <c r="L43"/>
  <c r="K44"/>
  <c r="L44"/>
  <c r="K45"/>
  <c r="L45"/>
  <c r="K46"/>
  <c r="L46"/>
  <c r="K47"/>
  <c r="L47"/>
  <c r="K48"/>
  <c r="L48"/>
  <c r="K49"/>
  <c r="L49"/>
  <c r="K50"/>
  <c r="L50"/>
  <c r="K51"/>
  <c r="L51"/>
  <c r="K52"/>
  <c r="L52"/>
  <c r="L11" i="2"/>
  <c r="P5" i="3" s="1"/>
  <c r="L10" i="2"/>
  <c r="P3" i="3" s="1"/>
  <c r="L9" i="2"/>
  <c r="P8" i="3" s="1"/>
  <c r="L8" i="2"/>
  <c r="P4" i="3" s="1"/>
  <c r="L20" i="2"/>
  <c r="O5" i="3" s="1"/>
  <c r="L21" i="2"/>
  <c r="O7" i="3" s="1"/>
  <c r="L22" i="2"/>
  <c r="O4" i="3" s="1"/>
  <c r="L23" i="2"/>
  <c r="L24"/>
  <c r="O6" i="3" s="1"/>
  <c r="L25" i="2"/>
  <c r="O10" i="3" s="1"/>
  <c r="L26" i="2"/>
  <c r="O15" i="3" s="1"/>
  <c r="L19" i="2"/>
  <c r="O8" i="3" s="1"/>
  <c r="L30" i="1"/>
  <c r="L31"/>
  <c r="L32"/>
  <c r="L33"/>
  <c r="L34"/>
  <c r="L35"/>
  <c r="L36"/>
  <c r="L37"/>
  <c r="L38"/>
  <c r="L39"/>
  <c r="L40"/>
  <c r="L41"/>
  <c r="L29"/>
  <c r="K11" i="2" l="1"/>
  <c r="J5" i="3" s="1"/>
  <c r="K10" i="2"/>
  <c r="J3" i="3" s="1"/>
  <c r="K9" i="2"/>
  <c r="J8" i="3" s="1"/>
  <c r="K8" i="2"/>
  <c r="J4" i="3" s="1"/>
  <c r="K20" i="2"/>
  <c r="I5" i="3" s="1"/>
  <c r="K21" i="2"/>
  <c r="I7" i="3" s="1"/>
  <c r="K22" i="2"/>
  <c r="I4" i="3" s="1"/>
  <c r="K23" i="2"/>
  <c r="I3" i="3" s="1"/>
  <c r="K24" i="2"/>
  <c r="I6" i="3" s="1"/>
  <c r="K25" i="2"/>
  <c r="I10" i="3" s="1"/>
  <c r="K26" i="2"/>
  <c r="I15" i="3" s="1"/>
  <c r="K19" i="2"/>
  <c r="I8" i="3" s="1"/>
  <c r="J26" i="2"/>
  <c r="L15" i="3" s="1"/>
  <c r="J25" i="2"/>
  <c r="L10" i="3" s="1"/>
  <c r="J24" i="2"/>
  <c r="L6" i="3" s="1"/>
  <c r="J23" i="2"/>
  <c r="L3" i="3" s="1"/>
  <c r="J22" i="2"/>
  <c r="L4" i="3" s="1"/>
  <c r="J21" i="2"/>
  <c r="L7" i="3" s="1"/>
  <c r="J20" i="2"/>
  <c r="L5" i="3" s="1"/>
  <c r="J19" i="2"/>
  <c r="L8" i="3" s="1"/>
  <c r="J8" i="2"/>
  <c r="M4" i="3" s="1"/>
  <c r="J9" i="2"/>
  <c r="M8" i="3" s="1"/>
  <c r="J10" i="2"/>
  <c r="M3" i="3" s="1"/>
  <c r="J11" i="2"/>
  <c r="M5" i="3" s="1"/>
  <c r="K30" i="1"/>
  <c r="K31"/>
  <c r="K32"/>
  <c r="K33"/>
  <c r="K34"/>
  <c r="K35"/>
  <c r="K36"/>
  <c r="K37"/>
  <c r="K38"/>
  <c r="K39"/>
  <c r="K40"/>
  <c r="K41"/>
  <c r="K29"/>
  <c r="G23" i="2"/>
  <c r="G22"/>
  <c r="G20"/>
  <c r="G21"/>
  <c r="G19"/>
  <c r="G24"/>
  <c r="G27"/>
  <c r="G25"/>
  <c r="G11"/>
  <c r="G10"/>
  <c r="G9"/>
  <c r="G8"/>
  <c r="I18"/>
  <c r="I7"/>
  <c r="I52" i="1" l="1"/>
  <c r="I51"/>
  <c r="H51"/>
  <c r="I50"/>
  <c r="H50"/>
  <c r="I49"/>
  <c r="H49"/>
  <c r="I48"/>
  <c r="H48"/>
  <c r="I47"/>
  <c r="H47"/>
  <c r="I46"/>
  <c r="H46"/>
  <c r="I45"/>
  <c r="H45"/>
  <c r="I44"/>
  <c r="H44"/>
  <c r="I43"/>
  <c r="H43"/>
  <c r="I42"/>
  <c r="H42"/>
  <c r="I38"/>
  <c r="I33"/>
  <c r="H33"/>
  <c r="I35"/>
  <c r="H35"/>
  <c r="I34"/>
  <c r="H34"/>
  <c r="I37"/>
  <c r="H37"/>
  <c r="I30"/>
  <c r="H30"/>
  <c r="I40"/>
  <c r="H40"/>
  <c r="I41"/>
  <c r="H41"/>
  <c r="I36"/>
  <c r="H36"/>
  <c r="N32"/>
  <c r="O32" s="1"/>
  <c r="I39"/>
  <c r="H39"/>
  <c r="N31"/>
  <c r="O31" s="1"/>
  <c r="I29"/>
  <c r="H29"/>
  <c r="N30"/>
  <c r="O30" s="1"/>
  <c r="I31"/>
  <c r="H31"/>
  <c r="N29"/>
  <c r="I32"/>
  <c r="H32"/>
  <c r="O6"/>
  <c r="O5"/>
  <c r="O4"/>
  <c r="O3"/>
  <c r="I25"/>
  <c r="I24"/>
  <c r="I23"/>
  <c r="I22"/>
  <c r="N35" l="1"/>
  <c r="J6"/>
  <c r="J10"/>
  <c r="J14"/>
  <c r="J18"/>
  <c r="J22"/>
  <c r="J5"/>
  <c r="J9"/>
  <c r="J13"/>
  <c r="J17"/>
  <c r="J21"/>
  <c r="J25"/>
  <c r="J4"/>
  <c r="J8"/>
  <c r="J12"/>
  <c r="J16"/>
  <c r="J20"/>
  <c r="J24"/>
  <c r="J7"/>
  <c r="J11"/>
  <c r="J15"/>
  <c r="J19"/>
  <c r="J23"/>
  <c r="J3"/>
  <c r="J43"/>
  <c r="J45"/>
  <c r="J47"/>
  <c r="J49"/>
  <c r="J51"/>
  <c r="J42"/>
  <c r="J44"/>
  <c r="J46"/>
  <c r="J48"/>
  <c r="J50"/>
  <c r="J52"/>
  <c r="O29"/>
  <c r="J32"/>
  <c r="J31"/>
  <c r="J39"/>
  <c r="J41"/>
  <c r="J30"/>
  <c r="J34"/>
  <c r="J33"/>
  <c r="J29"/>
  <c r="J36"/>
  <c r="J40"/>
  <c r="J37"/>
  <c r="J35"/>
  <c r="J38"/>
  <c r="D81" i="2" l="1"/>
  <c r="D80"/>
  <c r="D82"/>
  <c r="B37"/>
  <c r="B41"/>
  <c r="D41" s="1"/>
  <c r="B45"/>
  <c r="B49"/>
  <c r="D49" s="1"/>
  <c r="B53"/>
  <c r="D53" s="1"/>
  <c r="B57"/>
  <c r="D57" s="1"/>
  <c r="B61"/>
  <c r="D61" s="1"/>
  <c r="B65"/>
  <c r="D65" s="1"/>
  <c r="B69"/>
  <c r="D69" s="1"/>
  <c r="B39"/>
  <c r="D39" s="1"/>
  <c r="B47"/>
  <c r="D47" s="1"/>
  <c r="B51"/>
  <c r="D51" s="1"/>
  <c r="B55"/>
  <c r="D55" s="1"/>
  <c r="B63"/>
  <c r="D63" s="1"/>
  <c r="B67"/>
  <c r="B38"/>
  <c r="B46"/>
  <c r="D46" s="1"/>
  <c r="B54"/>
  <c r="D54" s="1"/>
  <c r="B62"/>
  <c r="D62" s="1"/>
  <c r="B70"/>
  <c r="D70" s="1"/>
  <c r="B40"/>
  <c r="D40" s="1"/>
  <c r="B44"/>
  <c r="D44" s="1"/>
  <c r="B48"/>
  <c r="B52"/>
  <c r="D52" s="1"/>
  <c r="B56"/>
  <c r="D56" s="1"/>
  <c r="B60"/>
  <c r="D60" s="1"/>
  <c r="B64"/>
  <c r="D64" s="1"/>
  <c r="B68"/>
  <c r="D68" s="1"/>
  <c r="B72"/>
  <c r="D72" s="1"/>
  <c r="B43"/>
  <c r="D43" s="1"/>
  <c r="B59"/>
  <c r="D59" s="1"/>
  <c r="B71"/>
  <c r="D71" s="1"/>
  <c r="B42"/>
  <c r="D42" s="1"/>
  <c r="B50"/>
  <c r="D50" s="1"/>
  <c r="B58"/>
  <c r="B66"/>
  <c r="D66" s="1"/>
  <c r="D45"/>
  <c r="D48"/>
  <c r="D67"/>
  <c r="D79"/>
  <c r="D58"/>
  <c r="D78"/>
  <c r="K4" i="3" l="1"/>
  <c r="E4" s="1"/>
  <c r="H5"/>
  <c r="D5" s="1"/>
  <c r="K6"/>
  <c r="E6" s="1"/>
  <c r="H7"/>
  <c r="D7" s="1"/>
  <c r="K8"/>
  <c r="E8" s="1"/>
  <c r="H9"/>
  <c r="D9" s="1"/>
  <c r="K10"/>
  <c r="E10" s="1"/>
  <c r="H11"/>
  <c r="D11" s="1"/>
  <c r="K12"/>
  <c r="E12" s="1"/>
  <c r="H13"/>
  <c r="D13" s="1"/>
  <c r="K14"/>
  <c r="E14" s="1"/>
  <c r="H15"/>
  <c r="D15" s="1"/>
  <c r="K16"/>
  <c r="E16" s="1"/>
  <c r="H17"/>
  <c r="D17" s="1"/>
  <c r="K18"/>
  <c r="E18" s="1"/>
  <c r="H19"/>
  <c r="D19" s="1"/>
  <c r="K20"/>
  <c r="E20" s="1"/>
  <c r="H21"/>
  <c r="D21" s="1"/>
  <c r="K22"/>
  <c r="E22" s="1"/>
  <c r="H23"/>
  <c r="D23" s="1"/>
  <c r="K24"/>
  <c r="E24" s="1"/>
  <c r="H25"/>
  <c r="D25" s="1"/>
  <c r="K26"/>
  <c r="E26" s="1"/>
  <c r="H27"/>
  <c r="D27" s="1"/>
  <c r="K28"/>
  <c r="E28" s="1"/>
  <c r="H29"/>
  <c r="D29" s="1"/>
  <c r="K30"/>
  <c r="E30" s="1"/>
  <c r="H31"/>
  <c r="D31" s="1"/>
  <c r="K32"/>
  <c r="E32" s="1"/>
  <c r="H33"/>
  <c r="D33" s="1"/>
  <c r="K34"/>
  <c r="E34" s="1"/>
  <c r="H35"/>
  <c r="D35" s="1"/>
  <c r="K36"/>
  <c r="E36" s="1"/>
  <c r="H37"/>
  <c r="D37" s="1"/>
  <c r="K38"/>
  <c r="E38" s="1"/>
  <c r="H39"/>
  <c r="D39" s="1"/>
  <c r="N39"/>
  <c r="G39" s="1"/>
  <c r="K40"/>
  <c r="E40" s="1"/>
  <c r="H41"/>
  <c r="D41" s="1"/>
  <c r="N41"/>
  <c r="G41" s="1"/>
  <c r="K42"/>
  <c r="E42" s="1"/>
  <c r="H43"/>
  <c r="D43" s="1"/>
  <c r="N43"/>
  <c r="G43" s="1"/>
  <c r="K44"/>
  <c r="E44" s="1"/>
  <c r="H45"/>
  <c r="D45" s="1"/>
  <c r="N45"/>
  <c r="G45" s="1"/>
  <c r="K46"/>
  <c r="E46" s="1"/>
  <c r="H47"/>
  <c r="D47" s="1"/>
  <c r="N47"/>
  <c r="G47" s="1"/>
  <c r="K48"/>
  <c r="E48" s="1"/>
  <c r="H49"/>
  <c r="D49" s="1"/>
  <c r="N49"/>
  <c r="G49" s="1"/>
  <c r="K50"/>
  <c r="E50" s="1"/>
  <c r="H51"/>
  <c r="D51" s="1"/>
  <c r="N51"/>
  <c r="G51" s="1"/>
  <c r="K52"/>
  <c r="E52" s="1"/>
  <c r="H53"/>
  <c r="D53" s="1"/>
  <c r="N53"/>
  <c r="G53" s="1"/>
  <c r="K54"/>
  <c r="E54" s="1"/>
  <c r="H55"/>
  <c r="D55" s="1"/>
  <c r="N55"/>
  <c r="G55" s="1"/>
  <c r="K56"/>
  <c r="E56" s="1"/>
  <c r="H57"/>
  <c r="D57" s="1"/>
  <c r="N57"/>
  <c r="G57" s="1"/>
  <c r="K58"/>
  <c r="E58" s="1"/>
  <c r="H59"/>
  <c r="D59" s="1"/>
  <c r="N59"/>
  <c r="G59" s="1"/>
  <c r="K60"/>
  <c r="E60" s="1"/>
  <c r="H61"/>
  <c r="D61" s="1"/>
  <c r="N61"/>
  <c r="G61" s="1"/>
  <c r="K62"/>
  <c r="E62" s="1"/>
  <c r="K5"/>
  <c r="E5" s="1"/>
  <c r="H6"/>
  <c r="D6" s="1"/>
  <c r="F6" s="1"/>
  <c r="K7"/>
  <c r="E7" s="1"/>
  <c r="H8"/>
  <c r="D8" s="1"/>
  <c r="F8" s="1"/>
  <c r="K9"/>
  <c r="E9" s="1"/>
  <c r="H10"/>
  <c r="D10" s="1"/>
  <c r="F10" s="1"/>
  <c r="K11"/>
  <c r="E11" s="1"/>
  <c r="H12"/>
  <c r="D12" s="1"/>
  <c r="F12" s="1"/>
  <c r="K13"/>
  <c r="E13" s="1"/>
  <c r="H14"/>
  <c r="D14" s="1"/>
  <c r="F14" s="1"/>
  <c r="K15"/>
  <c r="E15" s="1"/>
  <c r="H16"/>
  <c r="D16" s="1"/>
  <c r="F16" s="1"/>
  <c r="K17"/>
  <c r="E17" s="1"/>
  <c r="H18"/>
  <c r="D18" s="1"/>
  <c r="F18" s="1"/>
  <c r="K19"/>
  <c r="E19" s="1"/>
  <c r="H20"/>
  <c r="D20" s="1"/>
  <c r="F20" s="1"/>
  <c r="K21"/>
  <c r="E21" s="1"/>
  <c r="H22"/>
  <c r="D22" s="1"/>
  <c r="F22" s="1"/>
  <c r="K23"/>
  <c r="E23" s="1"/>
  <c r="H24"/>
  <c r="D24" s="1"/>
  <c r="F24" s="1"/>
  <c r="K25"/>
  <c r="E25" s="1"/>
  <c r="H26"/>
  <c r="D26" s="1"/>
  <c r="F26" s="1"/>
  <c r="K27"/>
  <c r="E27" s="1"/>
  <c r="H28"/>
  <c r="D28" s="1"/>
  <c r="F28" s="1"/>
  <c r="K29"/>
  <c r="E29" s="1"/>
  <c r="H30"/>
  <c r="D30" s="1"/>
  <c r="F30" s="1"/>
  <c r="K31"/>
  <c r="E31" s="1"/>
  <c r="H32"/>
  <c r="D32" s="1"/>
  <c r="F32" s="1"/>
  <c r="K33"/>
  <c r="E33" s="1"/>
  <c r="H34"/>
  <c r="D34" s="1"/>
  <c r="F34" s="1"/>
  <c r="K35"/>
  <c r="E35" s="1"/>
  <c r="H36"/>
  <c r="D36" s="1"/>
  <c r="F36" s="1"/>
  <c r="K37"/>
  <c r="E37" s="1"/>
  <c r="H38"/>
  <c r="D38" s="1"/>
  <c r="F38" s="1"/>
  <c r="K39"/>
  <c r="E39" s="1"/>
  <c r="H40"/>
  <c r="D40" s="1"/>
  <c r="N40"/>
  <c r="G40" s="1"/>
  <c r="K41"/>
  <c r="E41" s="1"/>
  <c r="H42"/>
  <c r="D42" s="1"/>
  <c r="N42"/>
  <c r="G42" s="1"/>
  <c r="K43"/>
  <c r="E43" s="1"/>
  <c r="H44"/>
  <c r="D44" s="1"/>
  <c r="N44"/>
  <c r="G44" s="1"/>
  <c r="K45"/>
  <c r="E45" s="1"/>
  <c r="H46"/>
  <c r="D46" s="1"/>
  <c r="N46"/>
  <c r="G46" s="1"/>
  <c r="K47"/>
  <c r="E47" s="1"/>
  <c r="H48"/>
  <c r="D48" s="1"/>
  <c r="N48"/>
  <c r="G48" s="1"/>
  <c r="K49"/>
  <c r="E49" s="1"/>
  <c r="H50"/>
  <c r="D50" s="1"/>
  <c r="N50"/>
  <c r="G50" s="1"/>
  <c r="K51"/>
  <c r="E51" s="1"/>
  <c r="H52"/>
  <c r="D52" s="1"/>
  <c r="N52"/>
  <c r="G52" s="1"/>
  <c r="K53"/>
  <c r="E53" s="1"/>
  <c r="H54"/>
  <c r="D54" s="1"/>
  <c r="N54"/>
  <c r="G54" s="1"/>
  <c r="K55"/>
  <c r="E55" s="1"/>
  <c r="H56"/>
  <c r="D56" s="1"/>
  <c r="N56"/>
  <c r="G56" s="1"/>
  <c r="K57"/>
  <c r="E57" s="1"/>
  <c r="H58"/>
  <c r="D58" s="1"/>
  <c r="N58"/>
  <c r="G58" s="1"/>
  <c r="K59"/>
  <c r="E59" s="1"/>
  <c r="H60"/>
  <c r="D60" s="1"/>
  <c r="N60"/>
  <c r="G60" s="1"/>
  <c r="K61"/>
  <c r="E61" s="1"/>
  <c r="H62"/>
  <c r="D62" s="1"/>
  <c r="N62"/>
  <c r="G62" s="1"/>
  <c r="E82" i="2"/>
  <c r="F82"/>
  <c r="E81"/>
  <c r="F81"/>
  <c r="E80"/>
  <c r="F80"/>
  <c r="K3" i="3"/>
  <c r="D37" i="2"/>
  <c r="H3" i="3" s="1"/>
  <c r="C38" i="2"/>
  <c r="D38"/>
  <c r="H4" i="3" s="1"/>
  <c r="D4" s="1"/>
  <c r="F4" s="1"/>
  <c r="E47" i="2"/>
  <c r="F47"/>
  <c r="N13" i="3" s="1"/>
  <c r="G13" s="1"/>
  <c r="E45" i="2"/>
  <c r="F45"/>
  <c r="N11" i="3" s="1"/>
  <c r="G11" s="1"/>
  <c r="E56" i="2"/>
  <c r="F56"/>
  <c r="N22" i="3" s="1"/>
  <c r="G22" s="1"/>
  <c r="E59" i="2"/>
  <c r="F59"/>
  <c r="N25" i="3" s="1"/>
  <c r="G25" s="1"/>
  <c r="E46" i="2"/>
  <c r="F46"/>
  <c r="N12" i="3" s="1"/>
  <c r="G12" s="1"/>
  <c r="E67" i="2"/>
  <c r="F67"/>
  <c r="N33" i="3" s="1"/>
  <c r="G33" s="1"/>
  <c r="E63" i="2"/>
  <c r="F63"/>
  <c r="N29" i="3" s="1"/>
  <c r="G29" s="1"/>
  <c r="E57" i="2"/>
  <c r="F57"/>
  <c r="N23" i="3" s="1"/>
  <c r="G23" s="1"/>
  <c r="E53" i="2"/>
  <c r="F53"/>
  <c r="N19" i="3" s="1"/>
  <c r="G19" s="1"/>
  <c r="E68" i="2"/>
  <c r="F68"/>
  <c r="N34" i="3" s="1"/>
  <c r="G34" s="1"/>
  <c r="E64" i="2"/>
  <c r="F64"/>
  <c r="N30" i="3" s="1"/>
  <c r="G30" s="1"/>
  <c r="E60" i="2"/>
  <c r="F60"/>
  <c r="N26" i="3" s="1"/>
  <c r="G26" s="1"/>
  <c r="E54" i="2"/>
  <c r="F54"/>
  <c r="N20" i="3" s="1"/>
  <c r="G20" s="1"/>
  <c r="E50" i="2"/>
  <c r="F50"/>
  <c r="N16" i="3" s="1"/>
  <c r="G16" s="1"/>
  <c r="E49" i="2"/>
  <c r="F49"/>
  <c r="N15" i="3" s="1"/>
  <c r="G15" s="1"/>
  <c r="E48" i="2"/>
  <c r="F48"/>
  <c r="N14" i="3" s="1"/>
  <c r="G14" s="1"/>
  <c r="E65" i="2"/>
  <c r="F65"/>
  <c r="N31" i="3" s="1"/>
  <c r="G31" s="1"/>
  <c r="E61" i="2"/>
  <c r="F61"/>
  <c r="N27" i="3" s="1"/>
  <c r="G27" s="1"/>
  <c r="E55" i="2"/>
  <c r="F55"/>
  <c r="N21" i="3" s="1"/>
  <c r="G21" s="1"/>
  <c r="E51" i="2"/>
  <c r="F51"/>
  <c r="N17" i="3" s="1"/>
  <c r="G17" s="1"/>
  <c r="E66" i="2"/>
  <c r="F66"/>
  <c r="N32" i="3" s="1"/>
  <c r="G32" s="1"/>
  <c r="E62" i="2"/>
  <c r="F62"/>
  <c r="N28" i="3" s="1"/>
  <c r="G28" s="1"/>
  <c r="E58" i="2"/>
  <c r="F58"/>
  <c r="N24" i="3" s="1"/>
  <c r="G24" s="1"/>
  <c r="E52" i="2"/>
  <c r="F52"/>
  <c r="N18" i="3" s="1"/>
  <c r="G18" s="1"/>
  <c r="C57" i="2"/>
  <c r="C71"/>
  <c r="C79"/>
  <c r="C70"/>
  <c r="C78"/>
  <c r="C82"/>
  <c r="C69"/>
  <c r="C77"/>
  <c r="C81"/>
  <c r="C72"/>
  <c r="C80"/>
  <c r="C37"/>
  <c r="C63"/>
  <c r="C42"/>
  <c r="C44"/>
  <c r="C41"/>
  <c r="C45"/>
  <c r="C51"/>
  <c r="C56"/>
  <c r="C43"/>
  <c r="C39"/>
  <c r="C67"/>
  <c r="C66"/>
  <c r="C65"/>
  <c r="C50"/>
  <c r="C60"/>
  <c r="C59"/>
  <c r="C68"/>
  <c r="C62"/>
  <c r="C55"/>
  <c r="C48"/>
  <c r="C64"/>
  <c r="C49"/>
  <c r="C54"/>
  <c r="C52"/>
  <c r="C61"/>
  <c r="C46"/>
  <c r="F62" i="3" l="1"/>
  <c r="F58"/>
  <c r="F54"/>
  <c r="F50"/>
  <c r="F46"/>
  <c r="F42"/>
  <c r="F60"/>
  <c r="F56"/>
  <c r="F52"/>
  <c r="F48"/>
  <c r="F44"/>
  <c r="F40"/>
  <c r="F59"/>
  <c r="F55"/>
  <c r="F51"/>
  <c r="F47"/>
  <c r="F43"/>
  <c r="F39"/>
  <c r="F35"/>
  <c r="F31"/>
  <c r="F27"/>
  <c r="F23"/>
  <c r="F19"/>
  <c r="F15"/>
  <c r="F11"/>
  <c r="F7"/>
  <c r="F61"/>
  <c r="F57"/>
  <c r="F53"/>
  <c r="F49"/>
  <c r="F45"/>
  <c r="F41"/>
  <c r="F37"/>
  <c r="F33"/>
  <c r="F29"/>
  <c r="F25"/>
  <c r="F21"/>
  <c r="F17"/>
  <c r="F13"/>
  <c r="F9"/>
  <c r="F5"/>
  <c r="E40" i="2"/>
  <c r="F40"/>
  <c r="N6" i="3" s="1"/>
  <c r="G6" s="1"/>
  <c r="E39" i="2"/>
  <c r="F39"/>
  <c r="N5" i="3" s="1"/>
  <c r="G5" s="1"/>
  <c r="E43" i="2"/>
  <c r="F43"/>
  <c r="N9" i="3" s="1"/>
  <c r="G9" s="1"/>
  <c r="E72" i="2"/>
  <c r="F72"/>
  <c r="N38" i="3" s="1"/>
  <c r="G38" s="1"/>
  <c r="E77" i="2"/>
  <c r="E69"/>
  <c r="F69"/>
  <c r="N35" i="3" s="1"/>
  <c r="G35" s="1"/>
  <c r="E78" i="2"/>
  <c r="F78"/>
  <c r="E70"/>
  <c r="F70"/>
  <c r="N36" i="3" s="1"/>
  <c r="G36" s="1"/>
  <c r="E79" i="2"/>
  <c r="F79"/>
  <c r="E71"/>
  <c r="F71"/>
  <c r="N37" i="3" s="1"/>
  <c r="G37" s="1"/>
  <c r="E38" i="2"/>
  <c r="F38"/>
  <c r="N4" i="3" s="1"/>
  <c r="G4" s="1"/>
  <c r="E41" i="2"/>
  <c r="F41"/>
  <c r="N7" i="3" s="1"/>
  <c r="G7" s="1"/>
  <c r="E42" i="2"/>
  <c r="F42"/>
  <c r="N8" i="3" s="1"/>
  <c r="G8" s="1"/>
  <c r="E44" i="2"/>
  <c r="F44"/>
  <c r="N10" i="3" s="1"/>
  <c r="G10" s="1"/>
  <c r="E37" i="2"/>
  <c r="F37"/>
  <c r="N3" i="3" s="1"/>
  <c r="G3" s="1"/>
  <c r="C34" i="2"/>
  <c r="C32"/>
  <c r="F32" s="1"/>
  <c r="C25"/>
  <c r="F25" s="1"/>
  <c r="C15" s="1"/>
  <c r="F15" s="1"/>
  <c r="C24"/>
  <c r="F24" s="1"/>
  <c r="C12" s="1"/>
  <c r="F12" s="1"/>
  <c r="C29"/>
  <c r="F29" s="1"/>
  <c r="C31"/>
  <c r="F31" s="1"/>
  <c r="C27"/>
  <c r="F27" s="1"/>
  <c r="C20"/>
  <c r="F20" s="1"/>
  <c r="C11" s="1"/>
  <c r="C33"/>
  <c r="F33" s="1"/>
  <c r="C30"/>
  <c r="F30" s="1"/>
  <c r="C19"/>
  <c r="F19" s="1"/>
  <c r="C9" s="1"/>
  <c r="C22"/>
  <c r="F22" s="1"/>
  <c r="C8" s="1"/>
  <c r="C26"/>
  <c r="F26" s="1"/>
  <c r="C14" s="1"/>
  <c r="F14" s="1"/>
  <c r="C28"/>
  <c r="F28" s="1"/>
  <c r="C21"/>
  <c r="F21" s="1"/>
  <c r="C13" s="1"/>
  <c r="C23"/>
  <c r="F23" s="1"/>
  <c r="C10" s="1"/>
  <c r="F10" s="1"/>
  <c r="F34"/>
  <c r="H27" l="1"/>
  <c r="H19"/>
  <c r="H22"/>
  <c r="H29"/>
  <c r="H34"/>
  <c r="H26"/>
  <c r="H30"/>
  <c r="H21"/>
  <c r="H25"/>
  <c r="H20"/>
  <c r="H24"/>
  <c r="H31"/>
  <c r="H32"/>
  <c r="H33"/>
  <c r="H28"/>
  <c r="H23"/>
  <c r="F8"/>
  <c r="F11"/>
  <c r="F9"/>
  <c r="D3" i="3" l="1"/>
  <c r="F13" i="2"/>
  <c r="H8" s="1"/>
  <c r="H11" l="1"/>
  <c r="H15"/>
  <c r="H9"/>
  <c r="H10"/>
  <c r="H12"/>
  <c r="H14"/>
  <c r="H13"/>
  <c r="E3" i="3"/>
  <c r="F3" s="1"/>
  <c r="C4" i="2" l="1"/>
  <c r="C2"/>
  <c r="C3"/>
</calcChain>
</file>

<file path=xl/sharedStrings.xml><?xml version="1.0" encoding="utf-8"?>
<sst xmlns="http://schemas.openxmlformats.org/spreadsheetml/2006/main" count="254" uniqueCount="91">
  <si>
    <t>Név</t>
  </si>
  <si>
    <t>Indulás száma</t>
  </si>
  <si>
    <t>Össz</t>
  </si>
  <si>
    <t>Átlag</t>
  </si>
  <si>
    <t>Döntő</t>
  </si>
  <si>
    <t>Végeredmény</t>
  </si>
  <si>
    <t>Helyezés</t>
  </si>
  <si>
    <t>Selejtező végeredmény</t>
  </si>
  <si>
    <t>Indulások száma</t>
  </si>
  <si>
    <t>Össz:</t>
  </si>
  <si>
    <t>Első Sor:</t>
  </si>
  <si>
    <t>Második Sor:</t>
  </si>
  <si>
    <t>Harmadik Sor:</t>
  </si>
  <si>
    <t>Negyedik Sor:</t>
  </si>
  <si>
    <t>1. helyezett:</t>
  </si>
  <si>
    <t>2. helyezett:</t>
  </si>
  <si>
    <t>3. helyezett:</t>
  </si>
  <si>
    <t>Vince Elek</t>
  </si>
  <si>
    <t>Ács Andrea</t>
  </si>
  <si>
    <t>Egri Tiborc</t>
  </si>
  <si>
    <t>Szabó Miklós</t>
  </si>
  <si>
    <t>Szabó Szilvia</t>
  </si>
  <si>
    <t>Faragó Imre</t>
  </si>
  <si>
    <t>Zsigmond Ildikó</t>
  </si>
  <si>
    <t>Dőry Éva</t>
  </si>
  <si>
    <t>Dőry Miklós</t>
  </si>
  <si>
    <t>Horváth Zoltán</t>
  </si>
  <si>
    <t>Peterman Heni</t>
  </si>
  <si>
    <t>Koncz Attila</t>
  </si>
  <si>
    <t>Koncz László</t>
  </si>
  <si>
    <t>Hozott fa</t>
  </si>
  <si>
    <t>Elődöntő</t>
  </si>
  <si>
    <t>Játékos</t>
  </si>
  <si>
    <t>Sel</t>
  </si>
  <si>
    <t>Elő</t>
  </si>
  <si>
    <t>Összfa</t>
  </si>
  <si>
    <t>Összsor.</t>
  </si>
  <si>
    <t>FA</t>
  </si>
  <si>
    <t>Sor</t>
  </si>
  <si>
    <t>Hely</t>
  </si>
  <si>
    <t>Max Női Sorozat</t>
  </si>
  <si>
    <t>Max férfi sorozat</t>
  </si>
  <si>
    <t>Forduló</t>
  </si>
  <si>
    <t>Pontszám</t>
  </si>
  <si>
    <t>Max</t>
  </si>
  <si>
    <t>sor</t>
  </si>
  <si>
    <t>max</t>
  </si>
  <si>
    <t>Szijjártó Róbert</t>
  </si>
  <si>
    <t>Petrik Attila</t>
  </si>
  <si>
    <t>Földházi József</t>
  </si>
  <si>
    <t>Tarnawa István</t>
  </si>
  <si>
    <t>Komáromi Illés</t>
  </si>
  <si>
    <t>Szántó Mihály</t>
  </si>
  <si>
    <t>Ködmön Ildikó</t>
  </si>
  <si>
    <t>Ködmön Sándor</t>
  </si>
  <si>
    <t>Jancsó István</t>
  </si>
  <si>
    <t>Sajtós Margit</t>
  </si>
  <si>
    <t>Balogh Sándor</t>
  </si>
  <si>
    <t>Fekete Zoltán</t>
  </si>
  <si>
    <t>Füri Gábor</t>
  </si>
  <si>
    <t>Fábián Zoltán</t>
  </si>
  <si>
    <t>Tóth Ágnes</t>
  </si>
  <si>
    <t>Delea Edvárd</t>
  </si>
  <si>
    <t>Lőrinczné Halász Klára</t>
  </si>
  <si>
    <t>Mészáros Csaba</t>
  </si>
  <si>
    <t>Auth Ferenc</t>
  </si>
  <si>
    <t>Belső Gábor</t>
  </si>
  <si>
    <t>Selmeczi Zoltán</t>
  </si>
  <si>
    <t>Sallai Mátyás</t>
  </si>
  <si>
    <t>Solymosi László</t>
  </si>
  <si>
    <t>Matics Emil Tibor id.</t>
  </si>
  <si>
    <t>Perczel Tamás</t>
  </si>
  <si>
    <t>Dienes László</t>
  </si>
  <si>
    <t>Rusznyák Róbert id.</t>
  </si>
  <si>
    <t>Báló Ilona Icu</t>
  </si>
  <si>
    <t>Hevele Zoltán</t>
  </si>
  <si>
    <t>Holczer Tamás</t>
  </si>
  <si>
    <t>Vass Ferenc</t>
  </si>
  <si>
    <t>Borszéki Péter</t>
  </si>
  <si>
    <t>Füri Gábor re</t>
  </si>
  <si>
    <t>Szijjártó Róbert re</t>
  </si>
  <si>
    <t>Petrik Attila re</t>
  </si>
  <si>
    <t>Sajtós Margit re</t>
  </si>
  <si>
    <t>Legjobb Női játékos</t>
  </si>
  <si>
    <t>Nem maradtak a döntőre</t>
  </si>
  <si>
    <t xml:space="preserve">Meghívott vendég </t>
  </si>
  <si>
    <t>F</t>
  </si>
  <si>
    <t>N</t>
  </si>
  <si>
    <t>Legjobb férfi sorozat:</t>
  </si>
  <si>
    <t>Legjobb női sorozat:</t>
  </si>
  <si>
    <t>Visszalépett</t>
  </si>
</sst>
</file>

<file path=xl/styles.xml><?xml version="1.0" encoding="utf-8"?>
<styleSheet xmlns="http://schemas.openxmlformats.org/spreadsheetml/2006/main">
  <numFmts count="1">
    <numFmt numFmtId="164" formatCode="0.0"/>
  </numFmts>
  <fonts count="1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6"/>
      <color rgb="FFFF0000"/>
      <name val="Calibri"/>
      <family val="2"/>
      <charset val="238"/>
      <scheme val="minor"/>
    </font>
    <font>
      <b/>
      <sz val="18"/>
      <color rgb="FFC0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6"/>
      <color theme="4" tint="-0.249977111117893"/>
      <name val="Calibri"/>
      <family val="2"/>
      <charset val="238"/>
      <scheme val="minor"/>
    </font>
    <font>
      <sz val="14"/>
      <color theme="4" tint="-0.249977111117893"/>
      <name val="Calibri"/>
      <family val="2"/>
      <charset val="238"/>
      <scheme val="minor"/>
    </font>
    <font>
      <b/>
      <sz val="18"/>
      <color theme="3" tint="-0.249977111117893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color theme="3" tint="-0.249977111117893"/>
      <name val="Calibri"/>
      <family val="2"/>
      <charset val="238"/>
      <scheme val="minor"/>
    </font>
    <font>
      <sz val="14"/>
      <color theme="5" tint="-0.249977111117893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20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1" fontId="0" fillId="0" borderId="0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1" fontId="1" fillId="0" borderId="5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1" fontId="0" fillId="0" borderId="0" xfId="0" applyNumberFormat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ál" xfId="0" builtinId="0"/>
  </cellStyles>
  <dxfs count="54"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</dxf>
    <dxf>
      <font>
        <b val="0"/>
        <i val="0"/>
        <color theme="5" tint="-0.24994659260841701"/>
      </font>
    </dxf>
    <dxf>
      <font>
        <condense val="0"/>
        <extend val="0"/>
        <color rgb="FF9C0006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 val="0"/>
        <i val="0"/>
        <color theme="5" tint="-0.24994659260841701"/>
      </font>
    </dxf>
    <dxf>
      <font>
        <condense val="0"/>
        <extend val="0"/>
        <color rgb="FF9C0006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 val="0"/>
        <i val="0"/>
        <color theme="5" tint="-0.24994659260841701"/>
      </font>
    </dxf>
    <dxf>
      <font>
        <condense val="0"/>
        <extend val="0"/>
        <color rgb="FF9C0006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 val="0"/>
        <i val="0"/>
        <color theme="5" tint="-0.24994659260841701"/>
      </font>
    </dxf>
    <dxf>
      <font>
        <condense val="0"/>
        <extend val="0"/>
        <color rgb="FF9C0006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 val="0"/>
        <i val="0"/>
        <color theme="5" tint="-0.24994659260841701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66"/>
  <sheetViews>
    <sheetView zoomScaleNormal="100" workbookViewId="0">
      <selection activeCell="P20" sqref="P20"/>
    </sheetView>
  </sheetViews>
  <sheetFormatPr defaultRowHeight="15" outlineLevelRow="1"/>
  <cols>
    <col min="1" max="1" width="4.28515625" style="1" customWidth="1"/>
    <col min="2" max="2" width="23.85546875" style="1" customWidth="1"/>
    <col min="3" max="3" width="13.42578125" style="1" hidden="1" customWidth="1"/>
    <col min="4" max="12" width="9.140625" style="1"/>
    <col min="13" max="13" width="14.42578125" style="1" customWidth="1"/>
    <col min="14" max="14" width="9.140625" style="1"/>
    <col min="15" max="15" width="17.85546875" style="1" customWidth="1"/>
    <col min="16" max="16384" width="9.140625" style="1"/>
  </cols>
  <sheetData>
    <row r="1" spans="1:18">
      <c r="B1" s="9">
        <v>0.64583333333333337</v>
      </c>
    </row>
    <row r="2" spans="1:18">
      <c r="B2" s="24" t="s">
        <v>0</v>
      </c>
      <c r="C2" s="1" t="s">
        <v>1</v>
      </c>
      <c r="D2" s="1">
        <v>1</v>
      </c>
      <c r="E2" s="1">
        <v>2</v>
      </c>
      <c r="F2" s="1">
        <v>3</v>
      </c>
      <c r="G2" s="1">
        <v>4</v>
      </c>
      <c r="H2" s="2" t="s">
        <v>2</v>
      </c>
      <c r="I2" s="2" t="s">
        <v>3</v>
      </c>
      <c r="J2" s="2"/>
      <c r="K2" s="2"/>
      <c r="L2" s="2"/>
    </row>
    <row r="3" spans="1:18" outlineLevel="1">
      <c r="A3" s="3">
        <v>1</v>
      </c>
      <c r="B3" s="34" t="s">
        <v>75</v>
      </c>
      <c r="C3" s="3"/>
      <c r="D3" s="3">
        <v>154</v>
      </c>
      <c r="E3" s="3">
        <v>194</v>
      </c>
      <c r="F3" s="3">
        <v>247</v>
      </c>
      <c r="G3" s="4">
        <v>182</v>
      </c>
      <c r="H3" s="7"/>
      <c r="I3" s="11">
        <f t="shared" ref="I3:I21" si="0">IFERROR(AVERAGE(D3:G3),"")</f>
        <v>194.25</v>
      </c>
      <c r="J3" s="19" t="e">
        <f>RANK(H3,$H$3:$H$52,0)</f>
        <v>#N/A</v>
      </c>
      <c r="K3" s="19">
        <f>COUNTIF(D3:G3,"&gt;0")</f>
        <v>4</v>
      </c>
      <c r="L3" s="19">
        <f>MAX(D3:G3)</f>
        <v>247</v>
      </c>
      <c r="M3" s="1" t="s">
        <v>10</v>
      </c>
      <c r="N3" s="1">
        <f>MAX(D3:D26)</f>
        <v>240</v>
      </c>
      <c r="O3" s="1" t="str">
        <f ca="1">OFFSET(B2,MATCH(N3,D3:D26,0),0)</f>
        <v>Tarnawa István</v>
      </c>
      <c r="R3" s="25">
        <f>SUM(D3:G3)</f>
        <v>777</v>
      </c>
    </row>
    <row r="4" spans="1:18" outlineLevel="1">
      <c r="A4" s="3">
        <v>2</v>
      </c>
      <c r="B4" s="3" t="s">
        <v>60</v>
      </c>
      <c r="C4" s="3"/>
      <c r="D4" s="3">
        <v>198</v>
      </c>
      <c r="E4" s="3">
        <v>192</v>
      </c>
      <c r="F4" s="3">
        <v>232</v>
      </c>
      <c r="G4" s="4">
        <v>162</v>
      </c>
      <c r="H4" s="7">
        <f t="shared" ref="H4:H5" si="1">SUM(D4:G4)</f>
        <v>784</v>
      </c>
      <c r="I4" s="11">
        <f t="shared" si="0"/>
        <v>196</v>
      </c>
      <c r="J4" s="19">
        <f t="shared" ref="J4:J25" si="2">RANK(H4,$H$3:$H$52,0)</f>
        <v>5</v>
      </c>
      <c r="K4" s="19">
        <f t="shared" ref="K4:K25" si="3">COUNTIF(D4:G4,"&gt;0")</f>
        <v>4</v>
      </c>
      <c r="L4" s="19">
        <f t="shared" ref="L4:L25" si="4">MAX(D4:G4)</f>
        <v>232</v>
      </c>
      <c r="M4" s="1" t="s">
        <v>11</v>
      </c>
      <c r="N4" s="1">
        <f>MAX(E3:E26)</f>
        <v>205</v>
      </c>
      <c r="O4" s="1" t="str">
        <f ca="1">OFFSET(B2,MATCH(N4,E3:E26,0),0)</f>
        <v>Ködmön Sándor</v>
      </c>
      <c r="R4" s="25">
        <f t="shared" ref="R4:R23" si="5">SUM(D4:G4)</f>
        <v>784</v>
      </c>
    </row>
    <row r="5" spans="1:18" outlineLevel="1">
      <c r="A5" s="3">
        <v>3</v>
      </c>
      <c r="B5" s="3" t="s">
        <v>50</v>
      </c>
      <c r="C5" s="3"/>
      <c r="D5" s="3">
        <v>240</v>
      </c>
      <c r="E5" s="3">
        <v>162</v>
      </c>
      <c r="F5" s="3">
        <v>223</v>
      </c>
      <c r="G5" s="4">
        <v>148</v>
      </c>
      <c r="H5" s="7">
        <f t="shared" si="1"/>
        <v>773</v>
      </c>
      <c r="I5" s="11">
        <f t="shared" si="0"/>
        <v>193.25</v>
      </c>
      <c r="J5" s="19">
        <f t="shared" si="2"/>
        <v>6</v>
      </c>
      <c r="K5" s="19">
        <f t="shared" si="3"/>
        <v>4</v>
      </c>
      <c r="L5" s="19">
        <f t="shared" si="4"/>
        <v>240</v>
      </c>
      <c r="M5" s="1" t="s">
        <v>12</v>
      </c>
      <c r="N5" s="1">
        <f>MAX(F3:F22)</f>
        <v>247</v>
      </c>
      <c r="O5" s="1" t="str">
        <f ca="1">OFFSET(B2,MATCH(N5,F3:F26,0),0)</f>
        <v>Hevele Zoltán</v>
      </c>
      <c r="R5" s="25">
        <f t="shared" si="5"/>
        <v>773</v>
      </c>
    </row>
    <row r="6" spans="1:18" outlineLevel="1">
      <c r="A6" s="3">
        <v>4</v>
      </c>
      <c r="B6" s="34" t="s">
        <v>76</v>
      </c>
      <c r="C6" s="3"/>
      <c r="D6" s="3">
        <v>172</v>
      </c>
      <c r="E6" s="3">
        <v>157</v>
      </c>
      <c r="F6" s="3">
        <v>232</v>
      </c>
      <c r="G6" s="4">
        <v>192</v>
      </c>
      <c r="H6" s="7"/>
      <c r="I6" s="11">
        <f t="shared" si="0"/>
        <v>188.25</v>
      </c>
      <c r="J6" s="19" t="e">
        <f t="shared" si="2"/>
        <v>#N/A</v>
      </c>
      <c r="K6" s="19">
        <f t="shared" si="3"/>
        <v>4</v>
      </c>
      <c r="L6" s="19">
        <f t="shared" si="4"/>
        <v>232</v>
      </c>
      <c r="M6" s="1" t="s">
        <v>13</v>
      </c>
      <c r="N6" s="1">
        <f>MAX(G3:G22)</f>
        <v>219</v>
      </c>
      <c r="O6" s="1" t="str">
        <f ca="1">OFFSET(B2,MATCH(N6,G3:G26,0),0)</f>
        <v>Petrik Attila</v>
      </c>
      <c r="R6" s="25">
        <f t="shared" si="5"/>
        <v>753</v>
      </c>
    </row>
    <row r="7" spans="1:18" outlineLevel="1">
      <c r="A7" s="3">
        <v>5</v>
      </c>
      <c r="B7" s="3" t="s">
        <v>54</v>
      </c>
      <c r="C7" s="3"/>
      <c r="D7" s="3">
        <v>199</v>
      </c>
      <c r="E7" s="3">
        <v>205</v>
      </c>
      <c r="F7" s="3">
        <v>180</v>
      </c>
      <c r="G7" s="4">
        <v>138</v>
      </c>
      <c r="H7" s="7">
        <f t="shared" ref="H7" si="6">SUM(D7:G7)</f>
        <v>722</v>
      </c>
      <c r="I7" s="11">
        <f t="shared" si="0"/>
        <v>180.5</v>
      </c>
      <c r="J7" s="19">
        <f t="shared" si="2"/>
        <v>9</v>
      </c>
      <c r="K7" s="19">
        <f t="shared" si="3"/>
        <v>4</v>
      </c>
      <c r="L7" s="19">
        <f t="shared" si="4"/>
        <v>205</v>
      </c>
      <c r="R7" s="1">
        <f t="shared" si="5"/>
        <v>722</v>
      </c>
    </row>
    <row r="8" spans="1:18" outlineLevel="1">
      <c r="A8" s="3">
        <v>6</v>
      </c>
      <c r="B8" s="34" t="s">
        <v>49</v>
      </c>
      <c r="C8" s="3"/>
      <c r="D8" s="3">
        <v>191</v>
      </c>
      <c r="E8" s="3">
        <v>126</v>
      </c>
      <c r="F8" s="3">
        <v>222</v>
      </c>
      <c r="G8" s="4">
        <v>174</v>
      </c>
      <c r="H8" s="7"/>
      <c r="I8" s="11">
        <f t="shared" si="0"/>
        <v>178.25</v>
      </c>
      <c r="J8" s="19" t="e">
        <f t="shared" si="2"/>
        <v>#N/A</v>
      </c>
      <c r="K8" s="19">
        <f t="shared" si="3"/>
        <v>4</v>
      </c>
      <c r="L8" s="19">
        <f t="shared" si="4"/>
        <v>222</v>
      </c>
      <c r="R8" s="25">
        <f t="shared" si="5"/>
        <v>713</v>
      </c>
    </row>
    <row r="9" spans="1:18" outlineLevel="1">
      <c r="A9" s="3">
        <v>7</v>
      </c>
      <c r="B9" s="3" t="s">
        <v>80</v>
      </c>
      <c r="C9" s="3"/>
      <c r="D9" s="3">
        <v>156</v>
      </c>
      <c r="E9" s="3">
        <v>154</v>
      </c>
      <c r="F9" s="3">
        <v>199</v>
      </c>
      <c r="G9" s="4">
        <v>194</v>
      </c>
      <c r="H9" s="7"/>
      <c r="I9" s="11">
        <f t="shared" si="0"/>
        <v>175.75</v>
      </c>
      <c r="J9" s="19" t="e">
        <f t="shared" si="2"/>
        <v>#N/A</v>
      </c>
      <c r="K9" s="19">
        <f t="shared" si="3"/>
        <v>4</v>
      </c>
      <c r="L9" s="19">
        <f t="shared" si="4"/>
        <v>199</v>
      </c>
      <c r="R9" s="25">
        <f t="shared" si="5"/>
        <v>703</v>
      </c>
    </row>
    <row r="10" spans="1:18" outlineLevel="1">
      <c r="A10" s="3">
        <v>8</v>
      </c>
      <c r="B10" s="3" t="s">
        <v>56</v>
      </c>
      <c r="C10" s="3"/>
      <c r="D10" s="3">
        <v>180</v>
      </c>
      <c r="E10" s="3">
        <v>146</v>
      </c>
      <c r="F10" s="3">
        <v>179</v>
      </c>
      <c r="G10" s="4">
        <v>183</v>
      </c>
      <c r="H10" s="7">
        <f t="shared" ref="H10:H12" si="7">SUM(D10:G10)</f>
        <v>688</v>
      </c>
      <c r="I10" s="11">
        <f t="shared" si="0"/>
        <v>172</v>
      </c>
      <c r="J10" s="19">
        <f t="shared" si="2"/>
        <v>11</v>
      </c>
      <c r="K10" s="19">
        <f t="shared" si="3"/>
        <v>4</v>
      </c>
      <c r="L10" s="19">
        <f t="shared" si="4"/>
        <v>183</v>
      </c>
      <c r="R10" s="25">
        <f t="shared" si="5"/>
        <v>688</v>
      </c>
    </row>
    <row r="11" spans="1:18" outlineLevel="1">
      <c r="A11" s="3">
        <v>9</v>
      </c>
      <c r="B11" s="3" t="s">
        <v>53</v>
      </c>
      <c r="C11" s="3"/>
      <c r="D11" s="3">
        <v>139</v>
      </c>
      <c r="E11" s="3">
        <v>170</v>
      </c>
      <c r="F11" s="3">
        <v>159</v>
      </c>
      <c r="G11" s="4">
        <v>184</v>
      </c>
      <c r="H11" s="7">
        <f t="shared" si="7"/>
        <v>652</v>
      </c>
      <c r="I11" s="11">
        <f t="shared" si="0"/>
        <v>163</v>
      </c>
      <c r="J11" s="19">
        <f t="shared" si="2"/>
        <v>21</v>
      </c>
      <c r="K11" s="19">
        <f t="shared" si="3"/>
        <v>4</v>
      </c>
      <c r="L11" s="19">
        <f t="shared" si="4"/>
        <v>184</v>
      </c>
      <c r="R11" s="25">
        <f t="shared" si="5"/>
        <v>652</v>
      </c>
    </row>
    <row r="12" spans="1:18" outlineLevel="1">
      <c r="A12" s="3">
        <v>10</v>
      </c>
      <c r="B12" s="3" t="s">
        <v>48</v>
      </c>
      <c r="C12" s="3"/>
      <c r="D12" s="3">
        <v>136</v>
      </c>
      <c r="E12" s="3">
        <v>166</v>
      </c>
      <c r="F12" s="3">
        <v>128</v>
      </c>
      <c r="G12" s="27">
        <v>219</v>
      </c>
      <c r="H12" s="7">
        <f t="shared" si="7"/>
        <v>649</v>
      </c>
      <c r="I12" s="11">
        <f t="shared" si="0"/>
        <v>162.25</v>
      </c>
      <c r="J12" s="19">
        <f t="shared" si="2"/>
        <v>22</v>
      </c>
      <c r="K12" s="19">
        <f t="shared" si="3"/>
        <v>4</v>
      </c>
      <c r="L12" s="19">
        <f t="shared" si="4"/>
        <v>219</v>
      </c>
      <c r="R12" s="25">
        <f t="shared" si="5"/>
        <v>649</v>
      </c>
    </row>
    <row r="13" spans="1:18" outlineLevel="1">
      <c r="A13" s="3">
        <v>11</v>
      </c>
      <c r="B13" s="3" t="s">
        <v>79</v>
      </c>
      <c r="C13" s="3"/>
      <c r="D13" s="3">
        <v>126</v>
      </c>
      <c r="E13" s="3">
        <v>156</v>
      </c>
      <c r="F13" s="3">
        <v>170</v>
      </c>
      <c r="G13" s="4">
        <v>175</v>
      </c>
      <c r="H13" s="7"/>
      <c r="I13" s="11">
        <f t="shared" si="0"/>
        <v>156.75</v>
      </c>
      <c r="J13" s="19" t="e">
        <f t="shared" si="2"/>
        <v>#N/A</v>
      </c>
      <c r="K13" s="19">
        <f t="shared" si="3"/>
        <v>4</v>
      </c>
      <c r="L13" s="19">
        <f t="shared" si="4"/>
        <v>175</v>
      </c>
      <c r="R13" s="25">
        <f t="shared" si="5"/>
        <v>627</v>
      </c>
    </row>
    <row r="14" spans="1:18" outlineLevel="1">
      <c r="A14" s="3">
        <v>12</v>
      </c>
      <c r="B14" s="3" t="s">
        <v>55</v>
      </c>
      <c r="C14" s="3"/>
      <c r="D14" s="3">
        <v>177</v>
      </c>
      <c r="E14" s="3">
        <v>149</v>
      </c>
      <c r="F14" s="3">
        <v>158</v>
      </c>
      <c r="G14" s="4">
        <v>126</v>
      </c>
      <c r="H14" s="7">
        <f t="shared" ref="H14:H21" si="8">SUM(D14:G14)</f>
        <v>610</v>
      </c>
      <c r="I14" s="11">
        <f t="shared" si="0"/>
        <v>152.5</v>
      </c>
      <c r="J14" s="19">
        <f t="shared" si="2"/>
        <v>25</v>
      </c>
      <c r="K14" s="19">
        <f t="shared" si="3"/>
        <v>4</v>
      </c>
      <c r="L14" s="19">
        <f t="shared" si="4"/>
        <v>177</v>
      </c>
      <c r="R14" s="25">
        <f t="shared" si="5"/>
        <v>610</v>
      </c>
    </row>
    <row r="15" spans="1:18" outlineLevel="1">
      <c r="A15" s="3">
        <v>13</v>
      </c>
      <c r="B15" s="3" t="s">
        <v>77</v>
      </c>
      <c r="C15" s="3"/>
      <c r="D15" s="3">
        <v>132</v>
      </c>
      <c r="E15" s="3">
        <v>138</v>
      </c>
      <c r="F15" s="3">
        <v>169</v>
      </c>
      <c r="G15" s="4">
        <v>170</v>
      </c>
      <c r="H15" s="7">
        <f t="shared" si="8"/>
        <v>609</v>
      </c>
      <c r="I15" s="11">
        <f t="shared" si="0"/>
        <v>152.25</v>
      </c>
      <c r="J15" s="19">
        <f t="shared" si="2"/>
        <v>26</v>
      </c>
      <c r="K15" s="19">
        <f t="shared" si="3"/>
        <v>4</v>
      </c>
      <c r="L15" s="19">
        <f t="shared" si="4"/>
        <v>170</v>
      </c>
      <c r="R15" s="25">
        <f t="shared" si="5"/>
        <v>609</v>
      </c>
    </row>
    <row r="16" spans="1:18" outlineLevel="1">
      <c r="A16" s="3">
        <v>14</v>
      </c>
      <c r="B16" s="3" t="s">
        <v>58</v>
      </c>
      <c r="C16" s="3"/>
      <c r="D16" s="3">
        <v>127</v>
      </c>
      <c r="E16" s="3">
        <v>137</v>
      </c>
      <c r="F16" s="3">
        <v>198</v>
      </c>
      <c r="G16" s="4">
        <v>140</v>
      </c>
      <c r="H16" s="7">
        <f t="shared" si="8"/>
        <v>602</v>
      </c>
      <c r="I16" s="11">
        <f t="shared" si="0"/>
        <v>150.5</v>
      </c>
      <c r="J16" s="19">
        <f t="shared" si="2"/>
        <v>27</v>
      </c>
      <c r="K16" s="19">
        <f t="shared" si="3"/>
        <v>4</v>
      </c>
      <c r="L16" s="19">
        <f t="shared" si="4"/>
        <v>198</v>
      </c>
      <c r="R16" s="25">
        <f t="shared" si="5"/>
        <v>602</v>
      </c>
    </row>
    <row r="17" spans="1:18" outlineLevel="1">
      <c r="A17" s="3">
        <v>15</v>
      </c>
      <c r="B17" s="3" t="s">
        <v>74</v>
      </c>
      <c r="C17" s="3"/>
      <c r="D17" s="3">
        <v>137</v>
      </c>
      <c r="E17" s="3">
        <v>129</v>
      </c>
      <c r="F17" s="3">
        <v>148</v>
      </c>
      <c r="G17" s="4">
        <v>145</v>
      </c>
      <c r="H17" s="7">
        <f t="shared" si="8"/>
        <v>559</v>
      </c>
      <c r="I17" s="11">
        <f t="shared" si="0"/>
        <v>139.75</v>
      </c>
      <c r="J17" s="19">
        <f t="shared" si="2"/>
        <v>31</v>
      </c>
      <c r="K17" s="19">
        <f t="shared" si="3"/>
        <v>4</v>
      </c>
      <c r="L17" s="19">
        <f t="shared" si="4"/>
        <v>148</v>
      </c>
      <c r="R17" s="25">
        <f t="shared" si="5"/>
        <v>559</v>
      </c>
    </row>
    <row r="18" spans="1:18" outlineLevel="1">
      <c r="A18" s="3">
        <v>16</v>
      </c>
      <c r="B18" s="3" t="s">
        <v>51</v>
      </c>
      <c r="C18" s="3"/>
      <c r="D18" s="3">
        <v>144</v>
      </c>
      <c r="E18" s="3">
        <v>135</v>
      </c>
      <c r="F18" s="3">
        <v>159</v>
      </c>
      <c r="G18" s="4">
        <v>116</v>
      </c>
      <c r="H18" s="7">
        <f t="shared" si="8"/>
        <v>554</v>
      </c>
      <c r="I18" s="11">
        <f t="shared" si="0"/>
        <v>138.5</v>
      </c>
      <c r="J18" s="19">
        <f t="shared" si="2"/>
        <v>32</v>
      </c>
      <c r="K18" s="19">
        <f t="shared" si="3"/>
        <v>4</v>
      </c>
      <c r="L18" s="19">
        <f t="shared" si="4"/>
        <v>159</v>
      </c>
      <c r="R18" s="25">
        <f t="shared" si="5"/>
        <v>554</v>
      </c>
    </row>
    <row r="19" spans="1:18" outlineLevel="1">
      <c r="A19" s="3">
        <v>17</v>
      </c>
      <c r="B19" s="3" t="s">
        <v>57</v>
      </c>
      <c r="C19" s="3"/>
      <c r="D19" s="3">
        <v>125</v>
      </c>
      <c r="E19" s="3">
        <v>137</v>
      </c>
      <c r="F19" s="3">
        <v>126</v>
      </c>
      <c r="G19" s="4">
        <v>147</v>
      </c>
      <c r="H19" s="7">
        <f t="shared" si="8"/>
        <v>535</v>
      </c>
      <c r="I19" s="11">
        <f t="shared" si="0"/>
        <v>133.75</v>
      </c>
      <c r="J19" s="19">
        <f t="shared" si="2"/>
        <v>33</v>
      </c>
      <c r="K19" s="19">
        <f t="shared" si="3"/>
        <v>4</v>
      </c>
      <c r="L19" s="19">
        <f t="shared" si="4"/>
        <v>147</v>
      </c>
      <c r="R19" s="25">
        <f t="shared" si="5"/>
        <v>535</v>
      </c>
    </row>
    <row r="20" spans="1:18" outlineLevel="1">
      <c r="A20" s="3">
        <v>18</v>
      </c>
      <c r="B20" s="3" t="s">
        <v>25</v>
      </c>
      <c r="C20" s="3"/>
      <c r="D20" s="26">
        <v>142</v>
      </c>
      <c r="E20" s="26">
        <v>130</v>
      </c>
      <c r="F20" s="3">
        <v>103</v>
      </c>
      <c r="G20" s="4">
        <v>157</v>
      </c>
      <c r="H20" s="7">
        <f t="shared" si="8"/>
        <v>532</v>
      </c>
      <c r="I20" s="11">
        <f t="shared" si="0"/>
        <v>133</v>
      </c>
      <c r="J20" s="19">
        <f t="shared" si="2"/>
        <v>34</v>
      </c>
      <c r="K20" s="19">
        <f t="shared" si="3"/>
        <v>4</v>
      </c>
      <c r="L20" s="19">
        <f t="shared" si="4"/>
        <v>157</v>
      </c>
      <c r="R20" s="25">
        <f t="shared" si="5"/>
        <v>532</v>
      </c>
    </row>
    <row r="21" spans="1:18" outlineLevel="1">
      <c r="A21" s="3">
        <v>19</v>
      </c>
      <c r="B21" s="3" t="s">
        <v>52</v>
      </c>
      <c r="C21" s="3"/>
      <c r="D21" s="3">
        <v>123</v>
      </c>
      <c r="E21" s="3">
        <v>100</v>
      </c>
      <c r="F21" s="3">
        <v>122</v>
      </c>
      <c r="G21" s="4">
        <v>108</v>
      </c>
      <c r="H21" s="7">
        <f t="shared" si="8"/>
        <v>453</v>
      </c>
      <c r="I21" s="11">
        <f t="shared" si="0"/>
        <v>113.25</v>
      </c>
      <c r="J21" s="19">
        <f t="shared" si="2"/>
        <v>36</v>
      </c>
      <c r="K21" s="19">
        <f t="shared" si="3"/>
        <v>4</v>
      </c>
      <c r="L21" s="19">
        <f t="shared" si="4"/>
        <v>123</v>
      </c>
      <c r="R21" s="25">
        <f t="shared" si="5"/>
        <v>453</v>
      </c>
    </row>
    <row r="22" spans="1:18" outlineLevel="1">
      <c r="A22" s="3">
        <v>20</v>
      </c>
      <c r="B22" s="3"/>
      <c r="C22" s="3"/>
      <c r="D22" s="3"/>
      <c r="E22" s="3"/>
      <c r="F22" s="3"/>
      <c r="G22" s="4"/>
      <c r="H22" s="7"/>
      <c r="I22" s="11" t="str">
        <f t="shared" ref="I22:I26" si="9">IFERROR(AVERAGE(D22:G22),"")</f>
        <v/>
      </c>
      <c r="J22" s="19" t="e">
        <f t="shared" si="2"/>
        <v>#N/A</v>
      </c>
      <c r="K22" s="19">
        <f t="shared" si="3"/>
        <v>0</v>
      </c>
      <c r="L22" s="19">
        <f t="shared" si="4"/>
        <v>0</v>
      </c>
      <c r="R22" s="25">
        <f t="shared" si="5"/>
        <v>0</v>
      </c>
    </row>
    <row r="23" spans="1:18" outlineLevel="1">
      <c r="A23" s="3">
        <v>21</v>
      </c>
      <c r="B23" s="3"/>
      <c r="C23" s="3"/>
      <c r="D23" s="3"/>
      <c r="E23" s="3"/>
      <c r="F23" s="3"/>
      <c r="G23" s="4"/>
      <c r="H23" s="7"/>
      <c r="I23" s="11" t="str">
        <f t="shared" si="9"/>
        <v/>
      </c>
      <c r="J23" s="19" t="e">
        <f t="shared" si="2"/>
        <v>#N/A</v>
      </c>
      <c r="K23" s="19">
        <f t="shared" si="3"/>
        <v>0</v>
      </c>
      <c r="L23" s="19">
        <f t="shared" si="4"/>
        <v>0</v>
      </c>
      <c r="R23" s="25">
        <f t="shared" si="5"/>
        <v>0</v>
      </c>
    </row>
    <row r="24" spans="1:18" outlineLevel="1">
      <c r="A24" s="3">
        <v>22</v>
      </c>
      <c r="B24" s="3"/>
      <c r="C24" s="3"/>
      <c r="D24" s="3"/>
      <c r="E24" s="3"/>
      <c r="F24" s="3"/>
      <c r="G24" s="4"/>
      <c r="H24" s="7"/>
      <c r="I24" s="11" t="str">
        <f t="shared" si="9"/>
        <v/>
      </c>
      <c r="J24" s="19" t="e">
        <f t="shared" si="2"/>
        <v>#N/A</v>
      </c>
      <c r="K24" s="19">
        <f t="shared" si="3"/>
        <v>0</v>
      </c>
      <c r="L24" s="19">
        <f t="shared" si="4"/>
        <v>0</v>
      </c>
    </row>
    <row r="25" spans="1:18" outlineLevel="1">
      <c r="A25" s="3">
        <v>23</v>
      </c>
      <c r="B25" s="3"/>
      <c r="C25" s="3"/>
      <c r="D25" s="3"/>
      <c r="E25" s="3"/>
      <c r="F25" s="3"/>
      <c r="G25" s="4"/>
      <c r="H25" s="7"/>
      <c r="I25" s="11" t="str">
        <f t="shared" si="9"/>
        <v/>
      </c>
      <c r="J25" s="19" t="e">
        <f t="shared" si="2"/>
        <v>#N/A</v>
      </c>
      <c r="K25" s="19">
        <f t="shared" si="3"/>
        <v>0</v>
      </c>
      <c r="L25" s="19">
        <f t="shared" si="4"/>
        <v>0</v>
      </c>
    </row>
    <row r="26" spans="1:18" ht="15.75" outlineLevel="1" thickBot="1">
      <c r="A26" s="3">
        <v>24</v>
      </c>
      <c r="B26" s="29" t="s">
        <v>78</v>
      </c>
      <c r="C26" s="3"/>
      <c r="D26" s="3">
        <v>164</v>
      </c>
      <c r="E26" s="3">
        <v>192</v>
      </c>
      <c r="F26" s="3">
        <v>258</v>
      </c>
      <c r="G26" s="4">
        <v>246</v>
      </c>
      <c r="H26" s="8"/>
      <c r="I26" s="11">
        <f t="shared" si="9"/>
        <v>215</v>
      </c>
      <c r="J26" s="19"/>
      <c r="K26" s="19">
        <f>COUNTIF(D26:G26,"&gt;0")</f>
        <v>4</v>
      </c>
      <c r="L26" s="19">
        <f>MAX(D26:G26)</f>
        <v>258</v>
      </c>
    </row>
    <row r="27" spans="1:18">
      <c r="B27" s="9">
        <v>0.75</v>
      </c>
      <c r="H27" s="24"/>
      <c r="I27" s="24"/>
      <c r="J27" s="24"/>
      <c r="K27" s="24"/>
      <c r="L27" s="24"/>
    </row>
    <row r="28" spans="1:18" ht="15.75" thickBot="1">
      <c r="B28" s="1" t="s">
        <v>0</v>
      </c>
      <c r="C28" s="1" t="s">
        <v>1</v>
      </c>
      <c r="D28" s="1">
        <v>1</v>
      </c>
      <c r="E28" s="1">
        <v>2</v>
      </c>
      <c r="F28" s="1">
        <v>3</v>
      </c>
      <c r="G28" s="1">
        <v>4</v>
      </c>
      <c r="H28" s="2" t="s">
        <v>2</v>
      </c>
      <c r="I28" s="2" t="s">
        <v>3</v>
      </c>
      <c r="J28" s="2" t="s">
        <v>39</v>
      </c>
      <c r="K28" s="2" t="s">
        <v>38</v>
      </c>
      <c r="L28" s="2" t="s">
        <v>44</v>
      </c>
    </row>
    <row r="29" spans="1:18">
      <c r="A29" s="3">
        <v>1</v>
      </c>
      <c r="B29" s="3" t="s">
        <v>61</v>
      </c>
      <c r="C29" s="3"/>
      <c r="D29" s="3">
        <v>184</v>
      </c>
      <c r="E29" s="3">
        <v>169</v>
      </c>
      <c r="F29" s="3">
        <v>146</v>
      </c>
      <c r="G29" s="4">
        <v>198</v>
      </c>
      <c r="H29" s="6">
        <f t="shared" ref="H29:H51" si="10">SUM(D29:G29)</f>
        <v>697</v>
      </c>
      <c r="I29" s="11">
        <f t="shared" ref="I29:I52" si="11">IFERROR(AVERAGE(D29:G29),"")</f>
        <v>174.25</v>
      </c>
      <c r="J29" s="19">
        <f t="shared" ref="J29:J52" si="12">RANK(H29,$H$3:$H$52,0)</f>
        <v>10</v>
      </c>
      <c r="K29" s="19">
        <f t="shared" ref="K29:K52" si="13">COUNTIF(D29:G29,"&gt;0")</f>
        <v>4</v>
      </c>
      <c r="L29" s="19">
        <f t="shared" ref="L29:L52" si="14">MAX(D29:G29)</f>
        <v>198</v>
      </c>
      <c r="M29" s="1" t="s">
        <v>10</v>
      </c>
      <c r="N29" s="1">
        <f>MAX(D29:D52)</f>
        <v>213</v>
      </c>
      <c r="O29" s="1" t="str">
        <f ca="1">OFFSET(B28,MATCH(N29,D29:D52,0),0)</f>
        <v>Sallai Mátyás</v>
      </c>
      <c r="P29" s="32" t="s">
        <v>66</v>
      </c>
      <c r="R29" s="25">
        <f t="shared" ref="R29:R52" si="15">SUM(D29:G29)</f>
        <v>697</v>
      </c>
    </row>
    <row r="30" spans="1:18">
      <c r="A30" s="3">
        <v>2</v>
      </c>
      <c r="B30" s="3" t="s">
        <v>67</v>
      </c>
      <c r="C30" s="3"/>
      <c r="D30" s="3">
        <v>119</v>
      </c>
      <c r="E30" s="3">
        <v>138</v>
      </c>
      <c r="F30" s="3">
        <v>203</v>
      </c>
      <c r="G30" s="4">
        <v>196</v>
      </c>
      <c r="H30" s="7">
        <f t="shared" si="10"/>
        <v>656</v>
      </c>
      <c r="I30" s="11">
        <f t="shared" si="11"/>
        <v>164</v>
      </c>
      <c r="J30" s="19">
        <f t="shared" si="12"/>
        <v>18</v>
      </c>
      <c r="K30" s="19">
        <f t="shared" si="13"/>
        <v>4</v>
      </c>
      <c r="L30" s="19">
        <f t="shared" si="14"/>
        <v>203</v>
      </c>
      <c r="M30" s="1" t="s">
        <v>11</v>
      </c>
      <c r="N30" s="1">
        <f>MAX(E29:E52)</f>
        <v>225</v>
      </c>
      <c r="O30" s="1" t="str">
        <f ca="1">OFFSET(B28,MATCH(N30,E29:E52,0),0)</f>
        <v>Dienes László</v>
      </c>
      <c r="R30" s="25">
        <f t="shared" si="15"/>
        <v>656</v>
      </c>
    </row>
    <row r="31" spans="1:18">
      <c r="A31" s="3">
        <v>3</v>
      </c>
      <c r="B31" s="3" t="s">
        <v>68</v>
      </c>
      <c r="C31" s="3"/>
      <c r="D31" s="3">
        <v>213</v>
      </c>
      <c r="E31" s="3">
        <v>196</v>
      </c>
      <c r="F31" s="3">
        <v>234</v>
      </c>
      <c r="G31" s="4">
        <v>215</v>
      </c>
      <c r="H31" s="7">
        <f t="shared" si="10"/>
        <v>858</v>
      </c>
      <c r="I31" s="11">
        <f t="shared" si="11"/>
        <v>214.5</v>
      </c>
      <c r="J31" s="19">
        <f t="shared" si="12"/>
        <v>2</v>
      </c>
      <c r="K31" s="19">
        <f t="shared" si="13"/>
        <v>4</v>
      </c>
      <c r="L31" s="19">
        <f t="shared" si="14"/>
        <v>234</v>
      </c>
      <c r="M31" s="1" t="s">
        <v>12</v>
      </c>
      <c r="N31" s="1">
        <f>MAX(F29:F52)</f>
        <v>234</v>
      </c>
      <c r="O31" s="1" t="str">
        <f ca="1">OFFSET(B28,MATCH(N31,F29:F52,0),0)</f>
        <v>Sallai Mátyás</v>
      </c>
      <c r="R31" s="25">
        <f t="shared" si="15"/>
        <v>858</v>
      </c>
    </row>
    <row r="32" spans="1:18">
      <c r="A32" s="3">
        <v>4</v>
      </c>
      <c r="B32" s="3" t="s">
        <v>69</v>
      </c>
      <c r="C32" s="3"/>
      <c r="D32" s="3">
        <v>193</v>
      </c>
      <c r="E32" s="3">
        <v>178</v>
      </c>
      <c r="F32" s="3">
        <v>191</v>
      </c>
      <c r="G32" s="4">
        <v>181</v>
      </c>
      <c r="H32" s="7">
        <f t="shared" si="10"/>
        <v>743</v>
      </c>
      <c r="I32" s="11">
        <f t="shared" si="11"/>
        <v>185.75</v>
      </c>
      <c r="J32" s="19">
        <f t="shared" si="12"/>
        <v>7</v>
      </c>
      <c r="K32" s="19">
        <f t="shared" si="13"/>
        <v>4</v>
      </c>
      <c r="L32" s="19">
        <f t="shared" si="14"/>
        <v>193</v>
      </c>
      <c r="M32" s="1" t="s">
        <v>13</v>
      </c>
      <c r="N32" s="1">
        <f>MAX(G29:G52)</f>
        <v>244</v>
      </c>
      <c r="O32" s="1" t="str">
        <f ca="1">OFFSET(B28,MATCH(N32,G29:G52,0),0)</f>
        <v>Szijjártó Róbert</v>
      </c>
      <c r="R32" s="25">
        <f t="shared" si="15"/>
        <v>743</v>
      </c>
    </row>
    <row r="33" spans="1:18">
      <c r="A33" s="3">
        <v>5</v>
      </c>
      <c r="B33" s="3" t="s">
        <v>19</v>
      </c>
      <c r="C33" s="3"/>
      <c r="D33" s="3">
        <v>162</v>
      </c>
      <c r="E33" s="3">
        <v>162</v>
      </c>
      <c r="F33" s="3">
        <v>157</v>
      </c>
      <c r="G33" s="4">
        <v>172</v>
      </c>
      <c r="H33" s="7">
        <f t="shared" si="10"/>
        <v>653</v>
      </c>
      <c r="I33" s="11">
        <f t="shared" si="11"/>
        <v>163.25</v>
      </c>
      <c r="J33" s="19">
        <f t="shared" si="12"/>
        <v>20</v>
      </c>
      <c r="K33" s="19">
        <f t="shared" si="13"/>
        <v>4</v>
      </c>
      <c r="L33" s="19">
        <f t="shared" si="14"/>
        <v>172</v>
      </c>
      <c r="R33" s="25">
        <f t="shared" si="15"/>
        <v>653</v>
      </c>
    </row>
    <row r="34" spans="1:18">
      <c r="A34" s="3">
        <v>6</v>
      </c>
      <c r="B34" s="3" t="s">
        <v>24</v>
      </c>
      <c r="C34" s="3"/>
      <c r="D34" s="3">
        <v>190</v>
      </c>
      <c r="E34" s="3">
        <v>156</v>
      </c>
      <c r="F34" s="3">
        <v>115</v>
      </c>
      <c r="G34" s="30">
        <v>115.1</v>
      </c>
      <c r="H34" s="31">
        <f t="shared" si="10"/>
        <v>576.1</v>
      </c>
      <c r="I34" s="11">
        <f t="shared" si="11"/>
        <v>144.02500000000001</v>
      </c>
      <c r="J34" s="19">
        <f t="shared" si="12"/>
        <v>29</v>
      </c>
      <c r="K34" s="19">
        <f t="shared" si="13"/>
        <v>4</v>
      </c>
      <c r="L34" s="19">
        <f t="shared" si="14"/>
        <v>190</v>
      </c>
      <c r="R34" s="33">
        <f t="shared" si="15"/>
        <v>576.1</v>
      </c>
    </row>
    <row r="35" spans="1:18">
      <c r="A35" s="3">
        <v>7</v>
      </c>
      <c r="B35" s="3" t="s">
        <v>62</v>
      </c>
      <c r="C35" s="3"/>
      <c r="D35" s="3">
        <v>168</v>
      </c>
      <c r="E35" s="3">
        <v>147</v>
      </c>
      <c r="F35" s="3">
        <v>181</v>
      </c>
      <c r="G35" s="4">
        <v>158</v>
      </c>
      <c r="H35" s="7">
        <f t="shared" si="10"/>
        <v>654</v>
      </c>
      <c r="I35" s="11">
        <f t="shared" si="11"/>
        <v>163.5</v>
      </c>
      <c r="J35" s="19">
        <f t="shared" si="12"/>
        <v>19</v>
      </c>
      <c r="K35" s="19">
        <f t="shared" si="13"/>
        <v>4</v>
      </c>
      <c r="L35" s="19">
        <f t="shared" si="14"/>
        <v>181</v>
      </c>
      <c r="N35" s="1">
        <f>MAX(N29:N32)</f>
        <v>244</v>
      </c>
      <c r="R35" s="25">
        <f t="shared" si="15"/>
        <v>654</v>
      </c>
    </row>
    <row r="36" spans="1:18">
      <c r="A36" s="3">
        <v>8</v>
      </c>
      <c r="B36" s="3" t="s">
        <v>18</v>
      </c>
      <c r="C36" s="3"/>
      <c r="D36" s="3">
        <v>169</v>
      </c>
      <c r="E36" s="3">
        <v>167</v>
      </c>
      <c r="F36" s="3">
        <v>156</v>
      </c>
      <c r="G36" s="4">
        <v>145</v>
      </c>
      <c r="H36" s="7">
        <f t="shared" si="10"/>
        <v>637</v>
      </c>
      <c r="I36" s="11">
        <f t="shared" si="11"/>
        <v>159.25</v>
      </c>
      <c r="J36" s="19">
        <f t="shared" si="12"/>
        <v>23</v>
      </c>
      <c r="K36" s="19">
        <f t="shared" si="13"/>
        <v>4</v>
      </c>
      <c r="L36" s="19">
        <f t="shared" si="14"/>
        <v>169</v>
      </c>
      <c r="R36" s="25">
        <f t="shared" si="15"/>
        <v>637</v>
      </c>
    </row>
    <row r="37" spans="1:18">
      <c r="A37" s="3">
        <v>9</v>
      </c>
      <c r="B37" s="3" t="s">
        <v>47</v>
      </c>
      <c r="C37" s="3"/>
      <c r="D37" s="3">
        <v>191</v>
      </c>
      <c r="E37" s="3">
        <v>174</v>
      </c>
      <c r="F37" s="3">
        <v>214</v>
      </c>
      <c r="G37" s="4">
        <v>244</v>
      </c>
      <c r="H37" s="7">
        <f t="shared" si="10"/>
        <v>823</v>
      </c>
      <c r="I37" s="11">
        <f t="shared" si="11"/>
        <v>205.75</v>
      </c>
      <c r="J37" s="19">
        <f t="shared" si="12"/>
        <v>4</v>
      </c>
      <c r="K37" s="19">
        <f t="shared" si="13"/>
        <v>4</v>
      </c>
      <c r="L37" s="19">
        <f t="shared" si="14"/>
        <v>244</v>
      </c>
      <c r="R37" s="25">
        <f t="shared" si="15"/>
        <v>823</v>
      </c>
    </row>
    <row r="38" spans="1:18">
      <c r="A38" s="3">
        <v>10</v>
      </c>
      <c r="B38" s="3" t="s">
        <v>81</v>
      </c>
      <c r="C38" s="3"/>
      <c r="D38" s="3">
        <v>178</v>
      </c>
      <c r="E38" s="3">
        <v>161</v>
      </c>
      <c r="F38" s="3">
        <v>144</v>
      </c>
      <c r="G38" s="4">
        <v>164</v>
      </c>
      <c r="H38" s="7"/>
      <c r="I38" s="11">
        <f t="shared" si="11"/>
        <v>161.75</v>
      </c>
      <c r="J38" s="19" t="e">
        <f t="shared" si="12"/>
        <v>#N/A</v>
      </c>
      <c r="K38" s="19">
        <f t="shared" si="13"/>
        <v>4</v>
      </c>
      <c r="L38" s="19">
        <f t="shared" si="14"/>
        <v>178</v>
      </c>
      <c r="R38" s="25">
        <f t="shared" si="15"/>
        <v>647</v>
      </c>
    </row>
    <row r="39" spans="1:18">
      <c r="A39" s="3">
        <v>11</v>
      </c>
      <c r="B39" s="3" t="s">
        <v>70</v>
      </c>
      <c r="C39" s="3"/>
      <c r="D39" s="3">
        <v>198</v>
      </c>
      <c r="E39" s="3">
        <v>215</v>
      </c>
      <c r="F39" s="3">
        <v>233</v>
      </c>
      <c r="G39" s="4">
        <v>207</v>
      </c>
      <c r="H39" s="7">
        <f t="shared" si="10"/>
        <v>853</v>
      </c>
      <c r="I39" s="11">
        <f t="shared" si="11"/>
        <v>213.25</v>
      </c>
      <c r="J39" s="19">
        <f t="shared" si="12"/>
        <v>3</v>
      </c>
      <c r="K39" s="19">
        <f t="shared" si="13"/>
        <v>4</v>
      </c>
      <c r="L39" s="19">
        <f t="shared" si="14"/>
        <v>233</v>
      </c>
      <c r="R39" s="25">
        <f t="shared" si="15"/>
        <v>853</v>
      </c>
    </row>
    <row r="40" spans="1:18">
      <c r="A40" s="3">
        <v>12</v>
      </c>
      <c r="B40" s="3" t="s">
        <v>26</v>
      </c>
      <c r="C40" s="3"/>
      <c r="D40" s="3">
        <v>169</v>
      </c>
      <c r="E40" s="3">
        <v>169</v>
      </c>
      <c r="F40" s="3">
        <v>151</v>
      </c>
      <c r="G40" s="4">
        <v>174</v>
      </c>
      <c r="H40" s="7">
        <f t="shared" si="10"/>
        <v>663</v>
      </c>
      <c r="I40" s="11">
        <f t="shared" si="11"/>
        <v>165.75</v>
      </c>
      <c r="J40" s="19">
        <f t="shared" si="12"/>
        <v>16</v>
      </c>
      <c r="K40" s="19">
        <f t="shared" si="13"/>
        <v>4</v>
      </c>
      <c r="L40" s="19">
        <f t="shared" si="14"/>
        <v>174</v>
      </c>
      <c r="R40" s="25">
        <f t="shared" si="15"/>
        <v>663</v>
      </c>
    </row>
    <row r="41" spans="1:18">
      <c r="A41" s="3">
        <v>13</v>
      </c>
      <c r="B41" s="3" t="s">
        <v>71</v>
      </c>
      <c r="C41" s="3"/>
      <c r="D41" s="3">
        <v>184</v>
      </c>
      <c r="E41" s="3">
        <v>168</v>
      </c>
      <c r="F41" s="3">
        <v>169</v>
      </c>
      <c r="G41" s="4">
        <v>153</v>
      </c>
      <c r="H41" s="7">
        <f t="shared" si="10"/>
        <v>674</v>
      </c>
      <c r="I41" s="11">
        <f t="shared" si="11"/>
        <v>168.5</v>
      </c>
      <c r="J41" s="19">
        <f t="shared" si="12"/>
        <v>14</v>
      </c>
      <c r="K41" s="19">
        <f t="shared" si="13"/>
        <v>4</v>
      </c>
      <c r="L41" s="19">
        <f t="shared" si="14"/>
        <v>184</v>
      </c>
      <c r="R41" s="25">
        <f t="shared" si="15"/>
        <v>674</v>
      </c>
    </row>
    <row r="42" spans="1:18">
      <c r="A42" s="3">
        <v>14</v>
      </c>
      <c r="B42" s="3" t="s">
        <v>59</v>
      </c>
      <c r="C42" s="3"/>
      <c r="D42" s="3">
        <v>191</v>
      </c>
      <c r="E42" s="3">
        <v>140</v>
      </c>
      <c r="F42" s="3">
        <v>149</v>
      </c>
      <c r="G42" s="4">
        <v>181</v>
      </c>
      <c r="H42" s="7">
        <f t="shared" si="10"/>
        <v>661</v>
      </c>
      <c r="I42" s="11">
        <f t="shared" si="11"/>
        <v>165.25</v>
      </c>
      <c r="J42" s="19">
        <f t="shared" si="12"/>
        <v>17</v>
      </c>
      <c r="K42" s="19">
        <f t="shared" si="13"/>
        <v>4</v>
      </c>
      <c r="L42" s="19">
        <f t="shared" si="14"/>
        <v>191</v>
      </c>
      <c r="R42" s="25">
        <f t="shared" si="15"/>
        <v>661</v>
      </c>
    </row>
    <row r="43" spans="1:18">
      <c r="A43" s="3">
        <v>15</v>
      </c>
      <c r="B43" s="3" t="s">
        <v>20</v>
      </c>
      <c r="C43" s="3"/>
      <c r="D43" s="3">
        <v>116</v>
      </c>
      <c r="E43" s="3">
        <v>147</v>
      </c>
      <c r="F43" s="3">
        <v>114</v>
      </c>
      <c r="G43" s="4">
        <v>131</v>
      </c>
      <c r="H43" s="7">
        <f t="shared" si="10"/>
        <v>508</v>
      </c>
      <c r="I43" s="11">
        <f t="shared" si="11"/>
        <v>127</v>
      </c>
      <c r="J43" s="19">
        <f t="shared" si="12"/>
        <v>35</v>
      </c>
      <c r="K43" s="19">
        <f t="shared" si="13"/>
        <v>4</v>
      </c>
      <c r="L43" s="19">
        <f t="shared" si="14"/>
        <v>147</v>
      </c>
      <c r="R43" s="25">
        <f t="shared" si="15"/>
        <v>508</v>
      </c>
    </row>
    <row r="44" spans="1:18">
      <c r="A44" s="3">
        <v>16</v>
      </c>
      <c r="B44" s="3" t="s">
        <v>21</v>
      </c>
      <c r="C44" s="3"/>
      <c r="D44" s="3">
        <v>178</v>
      </c>
      <c r="E44" s="3">
        <v>155</v>
      </c>
      <c r="F44" s="3">
        <v>144</v>
      </c>
      <c r="G44" s="4">
        <v>122</v>
      </c>
      <c r="H44" s="7">
        <f t="shared" si="10"/>
        <v>599</v>
      </c>
      <c r="I44" s="11">
        <f t="shared" si="11"/>
        <v>149.75</v>
      </c>
      <c r="J44" s="19">
        <f t="shared" si="12"/>
        <v>28</v>
      </c>
      <c r="K44" s="19">
        <f t="shared" si="13"/>
        <v>4</v>
      </c>
      <c r="L44" s="19">
        <f t="shared" si="14"/>
        <v>178</v>
      </c>
      <c r="R44" s="25">
        <f t="shared" si="15"/>
        <v>599</v>
      </c>
    </row>
    <row r="45" spans="1:18">
      <c r="A45" s="3">
        <v>17</v>
      </c>
      <c r="B45" s="3" t="s">
        <v>63</v>
      </c>
      <c r="C45" s="3"/>
      <c r="D45" s="3">
        <v>163</v>
      </c>
      <c r="E45" s="3">
        <v>156</v>
      </c>
      <c r="F45" s="3">
        <v>154</v>
      </c>
      <c r="G45" s="4">
        <v>103</v>
      </c>
      <c r="H45" s="7">
        <f t="shared" si="10"/>
        <v>576</v>
      </c>
      <c r="I45" s="11">
        <f t="shared" si="11"/>
        <v>144</v>
      </c>
      <c r="J45" s="19">
        <f t="shared" si="12"/>
        <v>30</v>
      </c>
      <c r="K45" s="19">
        <f t="shared" si="13"/>
        <v>4</v>
      </c>
      <c r="L45" s="19">
        <f t="shared" si="14"/>
        <v>163</v>
      </c>
      <c r="R45" s="25">
        <f t="shared" si="15"/>
        <v>576</v>
      </c>
    </row>
    <row r="46" spans="1:18">
      <c r="A46" s="3">
        <v>18</v>
      </c>
      <c r="B46" s="3" t="s">
        <v>72</v>
      </c>
      <c r="C46" s="3"/>
      <c r="D46" s="3">
        <v>212</v>
      </c>
      <c r="E46" s="3">
        <v>225</v>
      </c>
      <c r="F46" s="3">
        <v>202</v>
      </c>
      <c r="G46" s="4">
        <v>237</v>
      </c>
      <c r="H46" s="7">
        <f t="shared" si="10"/>
        <v>876</v>
      </c>
      <c r="I46" s="11">
        <f t="shared" si="11"/>
        <v>219</v>
      </c>
      <c r="J46" s="19">
        <f t="shared" si="12"/>
        <v>1</v>
      </c>
      <c r="K46" s="19">
        <f t="shared" si="13"/>
        <v>4</v>
      </c>
      <c r="L46" s="19">
        <f t="shared" si="14"/>
        <v>237</v>
      </c>
      <c r="R46" s="25">
        <f t="shared" si="15"/>
        <v>876</v>
      </c>
    </row>
    <row r="47" spans="1:18">
      <c r="A47" s="3">
        <v>19</v>
      </c>
      <c r="B47" s="3" t="s">
        <v>64</v>
      </c>
      <c r="C47" s="3"/>
      <c r="D47" s="3">
        <v>166</v>
      </c>
      <c r="E47" s="3">
        <v>182</v>
      </c>
      <c r="F47" s="3">
        <v>148</v>
      </c>
      <c r="G47" s="4">
        <v>188</v>
      </c>
      <c r="H47" s="7">
        <f t="shared" si="10"/>
        <v>684</v>
      </c>
      <c r="I47" s="11">
        <f t="shared" si="11"/>
        <v>171</v>
      </c>
      <c r="J47" s="19">
        <f t="shared" si="12"/>
        <v>13</v>
      </c>
      <c r="K47" s="19">
        <f t="shared" si="13"/>
        <v>4</v>
      </c>
      <c r="L47" s="19">
        <f t="shared" si="14"/>
        <v>188</v>
      </c>
      <c r="R47" s="25">
        <f t="shared" si="15"/>
        <v>684</v>
      </c>
    </row>
    <row r="48" spans="1:18">
      <c r="A48" s="3">
        <v>20</v>
      </c>
      <c r="B48" s="3" t="s">
        <v>23</v>
      </c>
      <c r="C48" s="3"/>
      <c r="D48" s="3">
        <v>178</v>
      </c>
      <c r="E48" s="3">
        <v>173</v>
      </c>
      <c r="F48" s="3">
        <v>148</v>
      </c>
      <c r="G48" s="4">
        <v>166</v>
      </c>
      <c r="H48" s="7">
        <f t="shared" si="10"/>
        <v>665</v>
      </c>
      <c r="I48" s="11">
        <f t="shared" si="11"/>
        <v>166.25</v>
      </c>
      <c r="J48" s="19">
        <f t="shared" si="12"/>
        <v>15</v>
      </c>
      <c r="K48" s="19">
        <f t="shared" si="13"/>
        <v>4</v>
      </c>
      <c r="L48" s="19">
        <f t="shared" si="14"/>
        <v>178</v>
      </c>
      <c r="R48" s="25">
        <f t="shared" si="15"/>
        <v>665</v>
      </c>
    </row>
    <row r="49" spans="1:20">
      <c r="A49" s="3">
        <v>21</v>
      </c>
      <c r="B49" s="3" t="s">
        <v>65</v>
      </c>
      <c r="C49" s="3"/>
      <c r="D49" s="3">
        <v>130</v>
      </c>
      <c r="E49" s="3">
        <v>155</v>
      </c>
      <c r="F49" s="3">
        <v>192</v>
      </c>
      <c r="G49" s="4">
        <v>155</v>
      </c>
      <c r="H49" s="7">
        <f t="shared" si="10"/>
        <v>632</v>
      </c>
      <c r="I49" s="11">
        <f t="shared" si="11"/>
        <v>158</v>
      </c>
      <c r="J49" s="19">
        <f t="shared" si="12"/>
        <v>24</v>
      </c>
      <c r="K49" s="19">
        <f t="shared" si="13"/>
        <v>4</v>
      </c>
      <c r="L49" s="19">
        <f t="shared" si="14"/>
        <v>192</v>
      </c>
      <c r="R49" s="25">
        <f t="shared" si="15"/>
        <v>632</v>
      </c>
    </row>
    <row r="50" spans="1:20">
      <c r="A50" s="3">
        <v>22</v>
      </c>
      <c r="B50" s="3" t="s">
        <v>73</v>
      </c>
      <c r="C50" s="3"/>
      <c r="D50" s="3">
        <v>150</v>
      </c>
      <c r="E50" s="3">
        <v>181</v>
      </c>
      <c r="F50" s="3">
        <v>189</v>
      </c>
      <c r="G50" s="4">
        <v>167</v>
      </c>
      <c r="H50" s="7">
        <f t="shared" si="10"/>
        <v>687</v>
      </c>
      <c r="I50" s="11">
        <f t="shared" si="11"/>
        <v>171.75</v>
      </c>
      <c r="J50" s="19">
        <f t="shared" si="12"/>
        <v>12</v>
      </c>
      <c r="K50" s="19">
        <f t="shared" si="13"/>
        <v>4</v>
      </c>
      <c r="L50" s="19">
        <f t="shared" si="14"/>
        <v>189</v>
      </c>
      <c r="R50" s="25">
        <f t="shared" si="15"/>
        <v>687</v>
      </c>
    </row>
    <row r="51" spans="1:20">
      <c r="A51" s="3">
        <v>23</v>
      </c>
      <c r="B51" s="3" t="s">
        <v>66</v>
      </c>
      <c r="C51" s="3"/>
      <c r="D51" s="3">
        <v>213</v>
      </c>
      <c r="E51" s="3">
        <v>197</v>
      </c>
      <c r="F51" s="3">
        <v>136</v>
      </c>
      <c r="G51" s="4">
        <v>184</v>
      </c>
      <c r="H51" s="7">
        <f t="shared" si="10"/>
        <v>730</v>
      </c>
      <c r="I51" s="11">
        <f t="shared" si="11"/>
        <v>182.5</v>
      </c>
      <c r="J51" s="19">
        <f t="shared" si="12"/>
        <v>8</v>
      </c>
      <c r="K51" s="19">
        <f t="shared" si="13"/>
        <v>4</v>
      </c>
      <c r="L51" s="19">
        <f t="shared" si="14"/>
        <v>213</v>
      </c>
      <c r="R51" s="25">
        <f t="shared" si="15"/>
        <v>730</v>
      </c>
    </row>
    <row r="52" spans="1:20" ht="15.75" thickBot="1">
      <c r="A52" s="3">
        <v>24</v>
      </c>
      <c r="B52" s="3" t="s">
        <v>82</v>
      </c>
      <c r="C52" s="3"/>
      <c r="D52" s="3">
        <v>160</v>
      </c>
      <c r="E52" s="3">
        <v>148</v>
      </c>
      <c r="F52" s="3">
        <v>147</v>
      </c>
      <c r="G52" s="4">
        <v>133</v>
      </c>
      <c r="H52" s="8"/>
      <c r="I52" s="11">
        <f t="shared" si="11"/>
        <v>147</v>
      </c>
      <c r="J52" s="19" t="e">
        <f t="shared" si="12"/>
        <v>#N/A</v>
      </c>
      <c r="K52" s="19">
        <f t="shared" si="13"/>
        <v>4</v>
      </c>
      <c r="L52" s="19">
        <f t="shared" si="14"/>
        <v>160</v>
      </c>
      <c r="R52" s="25">
        <f t="shared" si="15"/>
        <v>588</v>
      </c>
    </row>
    <row r="63" spans="1:20">
      <c r="O63" s="3" t="s">
        <v>49</v>
      </c>
      <c r="P63" s="3"/>
      <c r="Q63" s="3">
        <v>191</v>
      </c>
      <c r="R63" s="3">
        <v>126</v>
      </c>
      <c r="S63" s="3">
        <v>222</v>
      </c>
      <c r="T63" s="4">
        <v>174</v>
      </c>
    </row>
    <row r="64" spans="1:20">
      <c r="O64" s="3" t="s">
        <v>76</v>
      </c>
      <c r="P64" s="3"/>
      <c r="Q64" s="3">
        <v>172</v>
      </c>
      <c r="R64" s="3">
        <v>157</v>
      </c>
      <c r="S64" s="3">
        <v>232</v>
      </c>
      <c r="T64" s="4">
        <v>192</v>
      </c>
    </row>
    <row r="65" spans="15:20">
      <c r="O65" s="29" t="s">
        <v>78</v>
      </c>
      <c r="P65" s="3"/>
      <c r="Q65" s="3">
        <v>164</v>
      </c>
      <c r="R65" s="3">
        <v>192</v>
      </c>
      <c r="S65" s="3">
        <v>258</v>
      </c>
      <c r="T65" s="4">
        <v>246</v>
      </c>
    </row>
    <row r="66" spans="15:20">
      <c r="O66" s="3" t="s">
        <v>75</v>
      </c>
      <c r="P66" s="3"/>
      <c r="Q66" s="3">
        <v>154</v>
      </c>
      <c r="R66" s="3">
        <v>194</v>
      </c>
      <c r="S66" s="3">
        <v>247</v>
      </c>
      <c r="T66" s="4">
        <v>182</v>
      </c>
    </row>
  </sheetData>
  <sortState ref="B3:H23">
    <sortCondition descending="1" ref="H3:H23"/>
  </sortState>
  <conditionalFormatting sqref="H29:H52 H3:H26">
    <cfRule type="duplicateValues" dxfId="53" priority="37"/>
  </conditionalFormatting>
  <conditionalFormatting sqref="D29:D44">
    <cfRule type="top10" dxfId="52" priority="34" rank="1"/>
  </conditionalFormatting>
  <conditionalFormatting sqref="E29:E44">
    <cfRule type="top10" dxfId="51" priority="32" rank="1"/>
  </conditionalFormatting>
  <conditionalFormatting sqref="F3:F22">
    <cfRule type="top10" dxfId="50" priority="31" rank="1"/>
  </conditionalFormatting>
  <conditionalFormatting sqref="G3:G26">
    <cfRule type="top10" dxfId="49" priority="30" rank="1"/>
  </conditionalFormatting>
  <conditionalFormatting sqref="F29:F44">
    <cfRule type="top10" dxfId="48" priority="29" rank="1"/>
  </conditionalFormatting>
  <conditionalFormatting sqref="G29:G44">
    <cfRule type="top10" dxfId="47" priority="28" rank="1"/>
  </conditionalFormatting>
  <conditionalFormatting sqref="D29:D43">
    <cfRule type="top10" dxfId="46" priority="27" rank="1"/>
  </conditionalFormatting>
  <conditionalFormatting sqref="D29:D52">
    <cfRule type="top10" dxfId="45" priority="26" rank="1"/>
  </conditionalFormatting>
  <conditionalFormatting sqref="E29:E52">
    <cfRule type="top10" dxfId="44" priority="25" rank="1"/>
  </conditionalFormatting>
  <conditionalFormatting sqref="F29:F52">
    <cfRule type="top10" dxfId="43" priority="24" rank="1"/>
  </conditionalFormatting>
  <conditionalFormatting sqref="G29:G52">
    <cfRule type="top10" dxfId="42" priority="23" rank="1"/>
  </conditionalFormatting>
  <conditionalFormatting sqref="B65:B1048576 O63:O66 B1:B60">
    <cfRule type="duplicateValues" dxfId="41" priority="22"/>
  </conditionalFormatting>
  <conditionalFormatting sqref="D3:D26">
    <cfRule type="top10" dxfId="40" priority="19" rank="1"/>
  </conditionalFormatting>
  <conditionalFormatting sqref="E3:E26">
    <cfRule type="top10" dxfId="39" priority="18" rank="1"/>
  </conditionalFormatting>
  <conditionalFormatting sqref="S65">
    <cfRule type="top10" dxfId="38" priority="17" rank="1"/>
  </conditionalFormatting>
  <conditionalFormatting sqref="T65">
    <cfRule type="top10" dxfId="37" priority="16" rank="1"/>
  </conditionalFormatting>
  <conditionalFormatting sqref="Q65">
    <cfRule type="top10" dxfId="36" priority="15" rank="1"/>
  </conditionalFormatting>
  <conditionalFormatting sqref="R65">
    <cfRule type="top10" dxfId="35" priority="14" rank="1"/>
  </conditionalFormatting>
  <conditionalFormatting sqref="S64">
    <cfRule type="top10" dxfId="34" priority="13" rank="1"/>
  </conditionalFormatting>
  <conditionalFormatting sqref="T64">
    <cfRule type="top10" dxfId="33" priority="12" rank="1"/>
  </conditionalFormatting>
  <conditionalFormatting sqref="Q64">
    <cfRule type="top10" dxfId="32" priority="11" rank="1"/>
  </conditionalFormatting>
  <conditionalFormatting sqref="R64">
    <cfRule type="top10" dxfId="31" priority="10" rank="1"/>
  </conditionalFormatting>
  <conditionalFormatting sqref="S63">
    <cfRule type="top10" dxfId="30" priority="9" rank="1"/>
  </conditionalFormatting>
  <conditionalFormatting sqref="T63">
    <cfRule type="top10" dxfId="29" priority="8" rank="1"/>
  </conditionalFormatting>
  <conditionalFormatting sqref="Q63">
    <cfRule type="top10" dxfId="28" priority="7" rank="1"/>
  </conditionalFormatting>
  <conditionalFormatting sqref="R63">
    <cfRule type="top10" dxfId="27" priority="6" rank="1"/>
  </conditionalFormatting>
  <conditionalFormatting sqref="S66">
    <cfRule type="top10" dxfId="26" priority="5" rank="1"/>
  </conditionalFormatting>
  <conditionalFormatting sqref="T66">
    <cfRule type="top10" dxfId="25" priority="4" rank="1"/>
  </conditionalFormatting>
  <conditionalFormatting sqref="Q66">
    <cfRule type="top10" dxfId="24" priority="3" rank="1"/>
  </conditionalFormatting>
  <conditionalFormatting sqref="R66">
    <cfRule type="top10" dxfId="23" priority="2" rank="1"/>
  </conditionalFormatting>
  <conditionalFormatting sqref="F26">
    <cfRule type="top10" dxfId="22" priority="1" rank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L82"/>
  <sheetViews>
    <sheetView tabSelected="1" zoomScale="110" zoomScaleNormal="110" workbookViewId="0">
      <selection activeCell="K17" sqref="K17"/>
    </sheetView>
  </sheetViews>
  <sheetFormatPr defaultRowHeight="15" outlineLevelRow="1"/>
  <cols>
    <col min="1" max="1" width="4.28515625" style="1" customWidth="1"/>
    <col min="2" max="2" width="23.85546875" style="1" customWidth="1"/>
    <col min="3" max="3" width="16.42578125" style="1" bestFit="1" customWidth="1"/>
    <col min="4" max="6" width="9.140625" style="1"/>
    <col min="7" max="7" width="13.28515625" style="1" bestFit="1" customWidth="1"/>
    <col min="8" max="8" width="10.28515625" style="1" customWidth="1"/>
    <col min="9" max="9" width="9.140625" style="1" customWidth="1"/>
    <col min="10" max="10" width="9" style="1" customWidth="1"/>
    <col min="11" max="11" width="14.140625" style="1" customWidth="1"/>
    <col min="12" max="16384" width="9.140625" style="1"/>
  </cols>
  <sheetData>
    <row r="1" spans="1:12" ht="27.75" customHeight="1">
      <c r="B1" s="46" t="s">
        <v>5</v>
      </c>
      <c r="C1" s="46"/>
      <c r="D1" s="46"/>
      <c r="E1" s="46"/>
      <c r="F1" s="46"/>
      <c r="G1" s="46"/>
      <c r="H1" s="40" t="s">
        <v>83</v>
      </c>
      <c r="I1" s="40"/>
      <c r="J1" s="40"/>
      <c r="K1" s="40"/>
      <c r="L1" s="40"/>
    </row>
    <row r="2" spans="1:12" s="10" customFormat="1" ht="24.75" customHeight="1" outlineLevel="1">
      <c r="B2" s="42" t="s">
        <v>14</v>
      </c>
      <c r="C2" s="43" t="str">
        <f ca="1">OFFSET(B7,MATCH(1,$H$8:$H$15,0),0)</f>
        <v>Sallai Mátyás</v>
      </c>
      <c r="D2" s="43"/>
      <c r="E2" s="43"/>
      <c r="F2" s="43"/>
      <c r="H2" s="39" t="s">
        <v>61</v>
      </c>
      <c r="I2" s="39"/>
      <c r="J2" s="39"/>
      <c r="K2" s="39"/>
      <c r="L2" s="39"/>
    </row>
    <row r="3" spans="1:12" s="10" customFormat="1" ht="24.75" customHeight="1" outlineLevel="1">
      <c r="B3" s="44" t="s">
        <v>15</v>
      </c>
      <c r="C3" s="45" t="str">
        <f ca="1">OFFSET(B7,MATCH(2,$H$8:$H$15,0),0)</f>
        <v>Tarnawa István</v>
      </c>
      <c r="D3" s="45"/>
      <c r="E3" s="45"/>
      <c r="F3" s="45"/>
    </row>
    <row r="4" spans="1:12" s="10" customFormat="1" ht="24.75" customHeight="1" outlineLevel="1">
      <c r="B4" s="44" t="s">
        <v>16</v>
      </c>
      <c r="C4" s="45" t="str">
        <f ca="1">OFFSET(B7,MATCH(3,$H$8:$H$15,0),0)</f>
        <v>Dienes László</v>
      </c>
      <c r="D4" s="45"/>
      <c r="E4" s="45"/>
      <c r="F4" s="45"/>
      <c r="G4" s="47"/>
      <c r="H4" s="48" t="s">
        <v>88</v>
      </c>
      <c r="I4" s="48"/>
      <c r="J4" s="48"/>
      <c r="K4" s="51" t="s">
        <v>68</v>
      </c>
      <c r="L4" s="50">
        <v>246</v>
      </c>
    </row>
    <row r="5" spans="1:12" ht="18.75">
      <c r="G5" s="47"/>
      <c r="H5" s="49" t="s">
        <v>89</v>
      </c>
      <c r="I5" s="49"/>
      <c r="J5" s="49"/>
      <c r="K5" s="37" t="s">
        <v>61</v>
      </c>
      <c r="L5" s="1">
        <v>198</v>
      </c>
    </row>
    <row r="6" spans="1:12" collapsed="1">
      <c r="B6" s="1" t="s">
        <v>4</v>
      </c>
      <c r="H6" s="2"/>
      <c r="I6" s="2"/>
    </row>
    <row r="7" spans="1:12" hidden="1" outlineLevel="1">
      <c r="A7" s="3"/>
      <c r="B7" s="3" t="s">
        <v>0</v>
      </c>
      <c r="C7" s="3" t="s">
        <v>30</v>
      </c>
      <c r="D7" s="20">
        <v>1</v>
      </c>
      <c r="E7" s="20">
        <v>2</v>
      </c>
      <c r="F7" s="6" t="s">
        <v>2</v>
      </c>
      <c r="G7" s="5" t="s">
        <v>3</v>
      </c>
      <c r="H7" s="1" t="s">
        <v>6</v>
      </c>
      <c r="I7" s="1">
        <f>MAX(D8:E11)</f>
        <v>246</v>
      </c>
      <c r="J7" s="1" t="s">
        <v>38</v>
      </c>
      <c r="K7" s="1" t="s">
        <v>2</v>
      </c>
      <c r="L7" s="1" t="s">
        <v>46</v>
      </c>
    </row>
    <row r="8" spans="1:12" hidden="1" outlineLevel="1">
      <c r="A8" s="3">
        <v>1</v>
      </c>
      <c r="B8" s="3" t="s">
        <v>68</v>
      </c>
      <c r="C8" s="3">
        <f t="shared" ref="C8:C15" ca="1" si="0">VLOOKUP(B8,$B$19:$F$34,5,FALSE)</f>
        <v>798</v>
      </c>
      <c r="D8" s="3">
        <v>208</v>
      </c>
      <c r="E8" s="3">
        <v>246</v>
      </c>
      <c r="F8" s="7">
        <f t="shared" ref="F8:F15" ca="1" si="1">SUM(C8:E8)</f>
        <v>1252</v>
      </c>
      <c r="G8" s="11">
        <f t="shared" ref="G8:G15" si="2">IFERROR(AVERAGE(D8:E8),"")</f>
        <v>227</v>
      </c>
      <c r="H8" s="1">
        <f ca="1">RANK(F8,$F$8:$F$15,0)</f>
        <v>1</v>
      </c>
      <c r="J8" s="1">
        <f t="shared" ref="J8:J15" si="3">COUNTIF(D8:E8,"&gt;0")</f>
        <v>2</v>
      </c>
      <c r="K8" s="1">
        <f t="shared" ref="K8:K15" si="4">SUM(D8:E8)</f>
        <v>454</v>
      </c>
      <c r="L8" s="1">
        <f t="shared" ref="L8:L15" si="5">MAX(D8:E8)</f>
        <v>246</v>
      </c>
    </row>
    <row r="9" spans="1:12" hidden="1" outlineLevel="1">
      <c r="A9" s="3">
        <v>2</v>
      </c>
      <c r="B9" s="3" t="s">
        <v>50</v>
      </c>
      <c r="C9" s="3">
        <f t="shared" ca="1" si="0"/>
        <v>851.5</v>
      </c>
      <c r="D9" s="3">
        <v>145</v>
      </c>
      <c r="E9" s="3">
        <v>188</v>
      </c>
      <c r="F9" s="7">
        <f t="shared" ca="1" si="1"/>
        <v>1184.5</v>
      </c>
      <c r="G9" s="11">
        <f t="shared" si="2"/>
        <v>166.5</v>
      </c>
      <c r="H9" s="21">
        <f t="shared" ref="H9:H15" ca="1" si="6">RANK(F9,$F$8:$F$15,0)</f>
        <v>2</v>
      </c>
      <c r="J9" s="1">
        <f t="shared" si="3"/>
        <v>2</v>
      </c>
      <c r="K9" s="1">
        <f t="shared" si="4"/>
        <v>333</v>
      </c>
      <c r="L9" s="1">
        <f t="shared" si="5"/>
        <v>188</v>
      </c>
    </row>
    <row r="10" spans="1:12" hidden="1" outlineLevel="1">
      <c r="A10" s="3">
        <v>3</v>
      </c>
      <c r="B10" s="3" t="s">
        <v>72</v>
      </c>
      <c r="C10" s="3">
        <f t="shared" ca="1" si="0"/>
        <v>776</v>
      </c>
      <c r="D10" s="3">
        <v>203</v>
      </c>
      <c r="E10" s="3">
        <v>200</v>
      </c>
      <c r="F10" s="7">
        <f t="shared" ca="1" si="1"/>
        <v>1179</v>
      </c>
      <c r="G10" s="11">
        <f t="shared" si="2"/>
        <v>201.5</v>
      </c>
      <c r="H10" s="21">
        <f t="shared" ca="1" si="6"/>
        <v>3</v>
      </c>
      <c r="J10" s="1">
        <f t="shared" si="3"/>
        <v>2</v>
      </c>
      <c r="K10" s="1">
        <f t="shared" si="4"/>
        <v>403</v>
      </c>
      <c r="L10" s="1">
        <f t="shared" si="5"/>
        <v>203</v>
      </c>
    </row>
    <row r="11" spans="1:12" hidden="1" outlineLevel="1">
      <c r="A11" s="3">
        <v>4</v>
      </c>
      <c r="B11" s="3" t="s">
        <v>70</v>
      </c>
      <c r="C11" s="3">
        <f t="shared" ca="1" si="0"/>
        <v>841.5</v>
      </c>
      <c r="D11" s="3">
        <v>145</v>
      </c>
      <c r="E11" s="3">
        <v>158</v>
      </c>
      <c r="F11" s="7">
        <f t="shared" ca="1" si="1"/>
        <v>1144.5</v>
      </c>
      <c r="G11" s="11">
        <f t="shared" si="2"/>
        <v>151.5</v>
      </c>
      <c r="H11" s="21">
        <f t="shared" ca="1" si="6"/>
        <v>4</v>
      </c>
      <c r="J11" s="1">
        <f t="shared" si="3"/>
        <v>2</v>
      </c>
      <c r="K11" s="1">
        <f t="shared" si="4"/>
        <v>303</v>
      </c>
      <c r="L11" s="1">
        <f t="shared" si="5"/>
        <v>158</v>
      </c>
    </row>
    <row r="12" spans="1:12" s="21" customFormat="1" hidden="1" outlineLevel="1">
      <c r="A12" s="3">
        <v>5</v>
      </c>
      <c r="B12" s="3" t="s">
        <v>47</v>
      </c>
      <c r="C12" s="3">
        <f t="shared" ca="1" si="0"/>
        <v>756.5</v>
      </c>
      <c r="D12" s="3">
        <v>161</v>
      </c>
      <c r="E12" s="3">
        <v>202</v>
      </c>
      <c r="F12" s="7">
        <f t="shared" ca="1" si="1"/>
        <v>1119.5</v>
      </c>
      <c r="G12" s="11">
        <f t="shared" si="2"/>
        <v>181.5</v>
      </c>
      <c r="H12" s="21">
        <f t="shared" ca="1" si="6"/>
        <v>5</v>
      </c>
      <c r="J12" s="21">
        <f t="shared" si="3"/>
        <v>2</v>
      </c>
      <c r="K12" s="21">
        <f t="shared" si="4"/>
        <v>363</v>
      </c>
      <c r="L12" s="21">
        <f t="shared" si="5"/>
        <v>202</v>
      </c>
    </row>
    <row r="13" spans="1:12" s="21" customFormat="1" hidden="1" outlineLevel="1">
      <c r="A13" s="3">
        <v>6</v>
      </c>
      <c r="B13" s="3" t="s">
        <v>60</v>
      </c>
      <c r="C13" s="3">
        <f t="shared" ca="1" si="0"/>
        <v>800</v>
      </c>
      <c r="D13" s="3">
        <v>145</v>
      </c>
      <c r="E13" s="3">
        <v>166</v>
      </c>
      <c r="F13" s="7">
        <f t="shared" ca="1" si="1"/>
        <v>1111</v>
      </c>
      <c r="G13" s="11">
        <f t="shared" si="2"/>
        <v>155.5</v>
      </c>
      <c r="H13" s="21">
        <f t="shared" ca="1" si="6"/>
        <v>6</v>
      </c>
      <c r="J13" s="21">
        <f t="shared" si="3"/>
        <v>2</v>
      </c>
      <c r="K13" s="21">
        <f t="shared" si="4"/>
        <v>311</v>
      </c>
      <c r="L13" s="21">
        <f t="shared" si="5"/>
        <v>166</v>
      </c>
    </row>
    <row r="14" spans="1:12" s="21" customFormat="1" hidden="1" outlineLevel="1">
      <c r="A14" s="3">
        <v>7</v>
      </c>
      <c r="B14" s="3" t="s">
        <v>64</v>
      </c>
      <c r="C14" s="3">
        <f t="shared" ca="1" si="0"/>
        <v>745</v>
      </c>
      <c r="D14" s="3">
        <v>168</v>
      </c>
      <c r="E14" s="3">
        <v>151</v>
      </c>
      <c r="F14" s="7">
        <f t="shared" ca="1" si="1"/>
        <v>1064</v>
      </c>
      <c r="G14" s="11">
        <f t="shared" si="2"/>
        <v>159.5</v>
      </c>
      <c r="H14" s="21">
        <f t="shared" ca="1" si="6"/>
        <v>7</v>
      </c>
      <c r="J14" s="21">
        <f t="shared" si="3"/>
        <v>2</v>
      </c>
      <c r="K14" s="21">
        <f t="shared" si="4"/>
        <v>319</v>
      </c>
      <c r="L14" s="21">
        <f t="shared" si="5"/>
        <v>168</v>
      </c>
    </row>
    <row r="15" spans="1:12" s="21" customFormat="1" hidden="1" outlineLevel="1">
      <c r="A15" s="3">
        <v>8</v>
      </c>
      <c r="B15" s="3" t="s">
        <v>66</v>
      </c>
      <c r="C15" s="3">
        <f t="shared" ca="1" si="0"/>
        <v>753</v>
      </c>
      <c r="D15" s="3">
        <v>144</v>
      </c>
      <c r="E15" s="3">
        <v>163</v>
      </c>
      <c r="F15" s="7">
        <f t="shared" ca="1" si="1"/>
        <v>1060</v>
      </c>
      <c r="G15" s="11">
        <f t="shared" si="2"/>
        <v>153.5</v>
      </c>
      <c r="H15" s="21">
        <f t="shared" ca="1" si="6"/>
        <v>8</v>
      </c>
      <c r="J15" s="21">
        <f t="shared" si="3"/>
        <v>2</v>
      </c>
      <c r="K15" s="21">
        <f t="shared" si="4"/>
        <v>307</v>
      </c>
      <c r="L15" s="21">
        <f t="shared" si="5"/>
        <v>163</v>
      </c>
    </row>
    <row r="16" spans="1:12">
      <c r="B16" s="9"/>
    </row>
    <row r="17" spans="1:12" collapsed="1">
      <c r="B17" s="1" t="s">
        <v>31</v>
      </c>
      <c r="H17" s="2"/>
      <c r="I17" s="2"/>
    </row>
    <row r="18" spans="1:12" hidden="1" outlineLevel="1">
      <c r="A18" s="3"/>
      <c r="B18" s="3" t="s">
        <v>0</v>
      </c>
      <c r="C18" s="3" t="s">
        <v>30</v>
      </c>
      <c r="D18" s="20">
        <v>1</v>
      </c>
      <c r="E18" s="20">
        <v>2</v>
      </c>
      <c r="F18" s="6" t="s">
        <v>2</v>
      </c>
      <c r="G18" s="5" t="s">
        <v>3</v>
      </c>
      <c r="H18" s="1" t="s">
        <v>6</v>
      </c>
      <c r="I18" s="1">
        <f>MAX(D19:E26)</f>
        <v>237</v>
      </c>
      <c r="J18" s="1" t="s">
        <v>45</v>
      </c>
      <c r="K18" s="1" t="s">
        <v>2</v>
      </c>
      <c r="L18" s="1" t="s">
        <v>46</v>
      </c>
    </row>
    <row r="19" spans="1:12" hidden="1" outlineLevel="1">
      <c r="A19" s="3">
        <v>1</v>
      </c>
      <c r="B19" s="3" t="s">
        <v>50</v>
      </c>
      <c r="C19" s="3">
        <f t="shared" ref="C19:C34" ca="1" si="7">VLOOKUP(B19,$B$37:$E$52,3,FALSE)/2</f>
        <v>386.5</v>
      </c>
      <c r="D19" s="3">
        <v>228</v>
      </c>
      <c r="E19" s="3">
        <v>237</v>
      </c>
      <c r="F19" s="7">
        <f t="shared" ref="F19:F34" ca="1" si="8">SUM(C19:E19)</f>
        <v>851.5</v>
      </c>
      <c r="G19" s="11">
        <f t="shared" ref="G19:G34" si="9">IFERROR(AVERAGE(D19:E19),"")</f>
        <v>232.5</v>
      </c>
      <c r="H19" s="1">
        <f t="shared" ref="H19:H34" ca="1" si="10">RANK(F19,$F$19:$F$34,0)</f>
        <v>1</v>
      </c>
      <c r="J19" s="1">
        <f t="shared" ref="J19:J26" si="11">COUNTIF(D19:E19,"&gt;0")</f>
        <v>2</v>
      </c>
      <c r="K19" s="1">
        <f>SUM(D19:E19)</f>
        <v>465</v>
      </c>
      <c r="L19" s="1">
        <f>MAX(D19:E19)</f>
        <v>237</v>
      </c>
    </row>
    <row r="20" spans="1:12" hidden="1" outlineLevel="1">
      <c r="A20" s="3">
        <v>2</v>
      </c>
      <c r="B20" s="3" t="s">
        <v>70</v>
      </c>
      <c r="C20" s="3">
        <f t="shared" ca="1" si="7"/>
        <v>426.5</v>
      </c>
      <c r="D20" s="3">
        <v>210</v>
      </c>
      <c r="E20" s="3">
        <v>205</v>
      </c>
      <c r="F20" s="7">
        <f t="shared" ca="1" si="8"/>
        <v>841.5</v>
      </c>
      <c r="G20" s="11">
        <f t="shared" si="9"/>
        <v>207.5</v>
      </c>
      <c r="H20" s="21">
        <f t="shared" ca="1" si="10"/>
        <v>2</v>
      </c>
      <c r="J20" s="1">
        <f t="shared" si="11"/>
        <v>2</v>
      </c>
      <c r="K20" s="1">
        <f t="shared" ref="K20:K26" si="12">SUM(D20:E20)</f>
        <v>415</v>
      </c>
      <c r="L20" s="1">
        <f t="shared" ref="L20:L26" si="13">MAX(D20:E20)</f>
        <v>210</v>
      </c>
    </row>
    <row r="21" spans="1:12" hidden="1" outlineLevel="1">
      <c r="A21" s="3">
        <v>3</v>
      </c>
      <c r="B21" s="3" t="s">
        <v>60</v>
      </c>
      <c r="C21" s="3">
        <f t="shared" ca="1" si="7"/>
        <v>392</v>
      </c>
      <c r="D21" s="3">
        <v>212</v>
      </c>
      <c r="E21" s="3">
        <v>196</v>
      </c>
      <c r="F21" s="7">
        <f t="shared" ca="1" si="8"/>
        <v>800</v>
      </c>
      <c r="G21" s="11">
        <f t="shared" si="9"/>
        <v>204</v>
      </c>
      <c r="H21" s="21">
        <f t="shared" ca="1" si="10"/>
        <v>3</v>
      </c>
      <c r="J21" s="1">
        <f t="shared" si="11"/>
        <v>2</v>
      </c>
      <c r="K21" s="1">
        <f t="shared" si="12"/>
        <v>408</v>
      </c>
      <c r="L21" s="1">
        <f t="shared" si="13"/>
        <v>212</v>
      </c>
    </row>
    <row r="22" spans="1:12" hidden="1" outlineLevel="1">
      <c r="A22" s="3">
        <v>4</v>
      </c>
      <c r="B22" s="3" t="s">
        <v>68</v>
      </c>
      <c r="C22" s="3">
        <f t="shared" ca="1" si="7"/>
        <v>429</v>
      </c>
      <c r="D22" s="3">
        <v>170</v>
      </c>
      <c r="E22" s="3">
        <v>199</v>
      </c>
      <c r="F22" s="7">
        <f t="shared" ca="1" si="8"/>
        <v>798</v>
      </c>
      <c r="G22" s="11">
        <f t="shared" si="9"/>
        <v>184.5</v>
      </c>
      <c r="H22" s="21">
        <f t="shared" ca="1" si="10"/>
        <v>4</v>
      </c>
      <c r="J22" s="1">
        <f t="shared" si="11"/>
        <v>2</v>
      </c>
      <c r="K22" s="1">
        <f t="shared" si="12"/>
        <v>369</v>
      </c>
      <c r="L22" s="1">
        <f t="shared" si="13"/>
        <v>199</v>
      </c>
    </row>
    <row r="23" spans="1:12" hidden="1" outlineLevel="1">
      <c r="A23" s="3">
        <v>5</v>
      </c>
      <c r="B23" s="3" t="s">
        <v>72</v>
      </c>
      <c r="C23" s="3">
        <f t="shared" ca="1" si="7"/>
        <v>438</v>
      </c>
      <c r="D23" s="3">
        <v>160</v>
      </c>
      <c r="E23" s="3">
        <v>178</v>
      </c>
      <c r="F23" s="7">
        <f t="shared" ca="1" si="8"/>
        <v>776</v>
      </c>
      <c r="G23" s="11">
        <f t="shared" si="9"/>
        <v>169</v>
      </c>
      <c r="H23" s="21">
        <f t="shared" ca="1" si="10"/>
        <v>5</v>
      </c>
      <c r="J23" s="1">
        <f t="shared" si="11"/>
        <v>2</v>
      </c>
      <c r="K23" s="1">
        <f t="shared" si="12"/>
        <v>338</v>
      </c>
      <c r="L23" s="1">
        <f t="shared" si="13"/>
        <v>178</v>
      </c>
    </row>
    <row r="24" spans="1:12" hidden="1" outlineLevel="1">
      <c r="A24" s="3">
        <v>6</v>
      </c>
      <c r="B24" s="3" t="s">
        <v>47</v>
      </c>
      <c r="C24" s="3">
        <f t="shared" ca="1" si="7"/>
        <v>411.5</v>
      </c>
      <c r="D24" s="3">
        <v>178</v>
      </c>
      <c r="E24" s="3">
        <v>167</v>
      </c>
      <c r="F24" s="7">
        <f t="shared" ca="1" si="8"/>
        <v>756.5</v>
      </c>
      <c r="G24" s="11">
        <f t="shared" si="9"/>
        <v>172.5</v>
      </c>
      <c r="H24" s="21">
        <f t="shared" ca="1" si="10"/>
        <v>6</v>
      </c>
      <c r="J24" s="1">
        <f t="shared" si="11"/>
        <v>2</v>
      </c>
      <c r="K24" s="1">
        <f t="shared" si="12"/>
        <v>345</v>
      </c>
      <c r="L24" s="1">
        <f t="shared" si="13"/>
        <v>178</v>
      </c>
    </row>
    <row r="25" spans="1:12" hidden="1" outlineLevel="1">
      <c r="A25" s="3">
        <v>7</v>
      </c>
      <c r="B25" s="3" t="s">
        <v>66</v>
      </c>
      <c r="C25" s="3">
        <f t="shared" ca="1" si="7"/>
        <v>365</v>
      </c>
      <c r="D25" s="3">
        <v>195</v>
      </c>
      <c r="E25" s="3">
        <v>193</v>
      </c>
      <c r="F25" s="7">
        <f t="shared" ca="1" si="8"/>
        <v>753</v>
      </c>
      <c r="G25" s="11">
        <f t="shared" si="9"/>
        <v>194</v>
      </c>
      <c r="H25" s="21">
        <f t="shared" ca="1" si="10"/>
        <v>7</v>
      </c>
      <c r="J25" s="1">
        <f t="shared" si="11"/>
        <v>2</v>
      </c>
      <c r="K25" s="1">
        <f t="shared" si="12"/>
        <v>388</v>
      </c>
      <c r="L25" s="1">
        <f t="shared" si="13"/>
        <v>195</v>
      </c>
    </row>
    <row r="26" spans="1:12" hidden="1" outlineLevel="1">
      <c r="A26" s="3">
        <v>8</v>
      </c>
      <c r="B26" s="3" t="s">
        <v>64</v>
      </c>
      <c r="C26" s="3">
        <f t="shared" ca="1" si="7"/>
        <v>342</v>
      </c>
      <c r="D26" s="3">
        <v>181</v>
      </c>
      <c r="E26" s="3">
        <v>222</v>
      </c>
      <c r="F26" s="7">
        <f t="shared" ca="1" si="8"/>
        <v>745</v>
      </c>
      <c r="G26" s="11">
        <f t="shared" si="9"/>
        <v>201.5</v>
      </c>
      <c r="H26" s="21">
        <f t="shared" ca="1" si="10"/>
        <v>8</v>
      </c>
      <c r="J26" s="1">
        <f t="shared" si="11"/>
        <v>2</v>
      </c>
      <c r="K26" s="1">
        <f t="shared" si="12"/>
        <v>403</v>
      </c>
      <c r="L26" s="1">
        <f t="shared" si="13"/>
        <v>222</v>
      </c>
    </row>
    <row r="27" spans="1:12" s="21" customFormat="1" hidden="1" outlineLevel="1">
      <c r="A27" s="3">
        <v>9</v>
      </c>
      <c r="B27" s="3" t="s">
        <v>69</v>
      </c>
      <c r="C27" s="3">
        <f t="shared" ca="1" si="7"/>
        <v>371.5</v>
      </c>
      <c r="D27" s="3">
        <v>211</v>
      </c>
      <c r="E27" s="3">
        <v>149</v>
      </c>
      <c r="F27" s="7">
        <f t="shared" ca="1" si="8"/>
        <v>731.5</v>
      </c>
      <c r="G27" s="11">
        <f t="shared" si="9"/>
        <v>180</v>
      </c>
      <c r="H27" s="21">
        <f t="shared" ca="1" si="10"/>
        <v>9</v>
      </c>
      <c r="J27" s="21">
        <f t="shared" ref="J27:J34" si="14">COUNTIF(D27:E27,"&gt;0")</f>
        <v>2</v>
      </c>
      <c r="K27" s="21">
        <f>SUM(D27:E27)</f>
        <v>360</v>
      </c>
      <c r="L27" s="21">
        <f>MAX(D27:E27)</f>
        <v>211</v>
      </c>
    </row>
    <row r="28" spans="1:12" s="21" customFormat="1" hidden="1" outlineLevel="1">
      <c r="A28" s="3">
        <v>10</v>
      </c>
      <c r="B28" s="3" t="s">
        <v>54</v>
      </c>
      <c r="C28" s="3">
        <f t="shared" ca="1" si="7"/>
        <v>361</v>
      </c>
      <c r="D28" s="3">
        <v>174</v>
      </c>
      <c r="E28" s="3">
        <v>148</v>
      </c>
      <c r="F28" s="7">
        <f t="shared" ca="1" si="8"/>
        <v>683</v>
      </c>
      <c r="G28" s="11">
        <f t="shared" si="9"/>
        <v>161</v>
      </c>
      <c r="H28" s="21">
        <f t="shared" ca="1" si="10"/>
        <v>10</v>
      </c>
      <c r="J28" s="21">
        <f t="shared" si="14"/>
        <v>2</v>
      </c>
      <c r="K28" s="21">
        <f t="shared" ref="K28:K34" si="15">SUM(D28:E28)</f>
        <v>322</v>
      </c>
      <c r="L28" s="21">
        <f t="shared" ref="L28:L34" si="16">MAX(D28:E28)</f>
        <v>174</v>
      </c>
    </row>
    <row r="29" spans="1:12" s="21" customFormat="1" hidden="1" outlineLevel="1">
      <c r="A29" s="3">
        <v>11</v>
      </c>
      <c r="B29" s="3" t="s">
        <v>23</v>
      </c>
      <c r="C29" s="3">
        <f t="shared" ca="1" si="7"/>
        <v>332.5</v>
      </c>
      <c r="D29" s="3">
        <v>167</v>
      </c>
      <c r="E29" s="3">
        <v>156</v>
      </c>
      <c r="F29" s="7">
        <f t="shared" ca="1" si="8"/>
        <v>655.5</v>
      </c>
      <c r="G29" s="11">
        <f t="shared" si="9"/>
        <v>161.5</v>
      </c>
      <c r="H29" s="21">
        <f t="shared" ca="1" si="10"/>
        <v>11</v>
      </c>
      <c r="J29" s="21">
        <f t="shared" si="14"/>
        <v>2</v>
      </c>
      <c r="K29" s="21">
        <f t="shared" si="15"/>
        <v>323</v>
      </c>
      <c r="L29" s="21">
        <f t="shared" si="16"/>
        <v>167</v>
      </c>
    </row>
    <row r="30" spans="1:12" s="21" customFormat="1" hidden="1" outlineLevel="1">
      <c r="A30" s="3">
        <v>12</v>
      </c>
      <c r="B30" s="3" t="s">
        <v>61</v>
      </c>
      <c r="C30" s="3">
        <f t="shared" ca="1" si="7"/>
        <v>348.5</v>
      </c>
      <c r="D30" s="3">
        <v>135</v>
      </c>
      <c r="E30" s="3">
        <v>169</v>
      </c>
      <c r="F30" s="7">
        <f t="shared" ca="1" si="8"/>
        <v>652.5</v>
      </c>
      <c r="G30" s="11">
        <f t="shared" si="9"/>
        <v>152</v>
      </c>
      <c r="H30" s="21">
        <f t="shared" ca="1" si="10"/>
        <v>12</v>
      </c>
      <c r="J30" s="21">
        <f t="shared" si="14"/>
        <v>2</v>
      </c>
      <c r="K30" s="21">
        <f t="shared" si="15"/>
        <v>304</v>
      </c>
      <c r="L30" s="21">
        <f t="shared" si="16"/>
        <v>169</v>
      </c>
    </row>
    <row r="31" spans="1:12" s="21" customFormat="1" hidden="1" outlineLevel="1">
      <c r="A31" s="3">
        <v>13</v>
      </c>
      <c r="B31" s="3" t="s">
        <v>56</v>
      </c>
      <c r="C31" s="3">
        <f t="shared" ca="1" si="7"/>
        <v>344</v>
      </c>
      <c r="D31" s="3">
        <v>151</v>
      </c>
      <c r="E31" s="3">
        <v>151</v>
      </c>
      <c r="F31" s="7">
        <f t="shared" ca="1" si="8"/>
        <v>646</v>
      </c>
      <c r="G31" s="11">
        <f t="shared" si="9"/>
        <v>151</v>
      </c>
      <c r="H31" s="21">
        <f t="shared" ca="1" si="10"/>
        <v>13</v>
      </c>
      <c r="J31" s="21">
        <f t="shared" si="14"/>
        <v>2</v>
      </c>
      <c r="K31" s="21">
        <f t="shared" si="15"/>
        <v>302</v>
      </c>
      <c r="L31" s="21">
        <f t="shared" si="16"/>
        <v>151</v>
      </c>
    </row>
    <row r="32" spans="1:12" s="21" customFormat="1" hidden="1" outlineLevel="1">
      <c r="A32" s="3">
        <v>14</v>
      </c>
      <c r="B32" s="3" t="s">
        <v>73</v>
      </c>
      <c r="C32" s="3">
        <f t="shared" ca="1" si="7"/>
        <v>343.5</v>
      </c>
      <c r="D32" s="3">
        <v>144</v>
      </c>
      <c r="E32" s="3">
        <v>158</v>
      </c>
      <c r="F32" s="7">
        <f t="shared" ca="1" si="8"/>
        <v>645.5</v>
      </c>
      <c r="G32" s="11">
        <f t="shared" si="9"/>
        <v>151</v>
      </c>
      <c r="H32" s="21">
        <f t="shared" ca="1" si="10"/>
        <v>14</v>
      </c>
      <c r="J32" s="21">
        <f t="shared" si="14"/>
        <v>2</v>
      </c>
      <c r="K32" s="21">
        <f t="shared" si="15"/>
        <v>302</v>
      </c>
      <c r="L32" s="21">
        <f t="shared" si="16"/>
        <v>158</v>
      </c>
    </row>
    <row r="33" spans="1:12" s="21" customFormat="1" hidden="1" outlineLevel="1">
      <c r="A33" s="3">
        <v>15</v>
      </c>
      <c r="B33" s="3" t="s">
        <v>71</v>
      </c>
      <c r="C33" s="3">
        <f t="shared" ca="1" si="7"/>
        <v>337</v>
      </c>
      <c r="D33" s="3">
        <v>165</v>
      </c>
      <c r="E33" s="3">
        <v>132</v>
      </c>
      <c r="F33" s="7">
        <f t="shared" ca="1" si="8"/>
        <v>634</v>
      </c>
      <c r="G33" s="11">
        <f t="shared" si="9"/>
        <v>148.5</v>
      </c>
      <c r="H33" s="21">
        <f t="shared" ca="1" si="10"/>
        <v>15</v>
      </c>
      <c r="J33" s="21">
        <f t="shared" si="14"/>
        <v>2</v>
      </c>
      <c r="K33" s="21">
        <f t="shared" si="15"/>
        <v>297</v>
      </c>
      <c r="L33" s="21">
        <f t="shared" si="16"/>
        <v>165</v>
      </c>
    </row>
    <row r="34" spans="1:12" s="21" customFormat="1" ht="15.75" hidden="1" outlineLevel="1" thickBot="1">
      <c r="A34" s="3">
        <v>16</v>
      </c>
      <c r="B34" s="16" t="s">
        <v>26</v>
      </c>
      <c r="C34" s="3">
        <f t="shared" ca="1" si="7"/>
        <v>331.5</v>
      </c>
      <c r="D34" s="3">
        <v>121</v>
      </c>
      <c r="E34" s="3">
        <v>127</v>
      </c>
      <c r="F34" s="7">
        <f t="shared" ca="1" si="8"/>
        <v>579.5</v>
      </c>
      <c r="G34" s="11">
        <f t="shared" si="9"/>
        <v>124</v>
      </c>
      <c r="H34" s="21">
        <f t="shared" ca="1" si="10"/>
        <v>16</v>
      </c>
      <c r="J34" s="21">
        <f t="shared" si="14"/>
        <v>2</v>
      </c>
      <c r="K34" s="21">
        <f t="shared" si="15"/>
        <v>248</v>
      </c>
      <c r="L34" s="21">
        <f t="shared" si="16"/>
        <v>127</v>
      </c>
    </row>
    <row r="35" spans="1:12">
      <c r="B35" s="9"/>
    </row>
    <row r="36" spans="1:12">
      <c r="B36" s="1" t="s">
        <v>7</v>
      </c>
      <c r="C36" s="3" t="s">
        <v>8</v>
      </c>
      <c r="D36" s="1" t="s">
        <v>9</v>
      </c>
      <c r="E36" s="1" t="s">
        <v>3</v>
      </c>
      <c r="F36" s="21" t="s">
        <v>44</v>
      </c>
      <c r="G36" s="37" t="s">
        <v>38</v>
      </c>
      <c r="H36" s="2"/>
      <c r="I36" s="2"/>
    </row>
    <row r="37" spans="1:12" outlineLevel="1">
      <c r="A37" s="3">
        <v>1</v>
      </c>
      <c r="B37" s="3" t="str">
        <f ca="1">OFFSET(Squadok!$B$2,MATCH(A37,Squadok!$J$3:$J$52,0),0)</f>
        <v>Dienes László</v>
      </c>
      <c r="C37" s="4">
        <f ca="1">COUNTIF(Squadok!B:B,B37)</f>
        <v>1</v>
      </c>
      <c r="D37" s="7">
        <f ca="1">MAX(IFERROR(VLOOKUP(B37,Squadok!$B$3:$H$26,7,FALSE),"0"),IFERROR(VLOOKUP(B37,Squadok!$B$29:$I$52,7,FALSE),"0"))</f>
        <v>876</v>
      </c>
      <c r="E37" s="11">
        <f ca="1">IFERROR(D37/4,"")</f>
        <v>219</v>
      </c>
      <c r="F37" s="1">
        <f ca="1">VLOOKUP(D37,Squadok!H:L,5,FALSE)</f>
        <v>237</v>
      </c>
      <c r="G37" s="1">
        <v>4</v>
      </c>
    </row>
    <row r="38" spans="1:12" outlineLevel="1">
      <c r="A38" s="3">
        <v>2</v>
      </c>
      <c r="B38" s="3" t="str">
        <f ca="1">OFFSET(Squadok!$B$2,MATCH(A38,Squadok!$J$3:$J$52,0),0)</f>
        <v>Sallai Mátyás</v>
      </c>
      <c r="C38" s="4">
        <f ca="1">COUNTIF(Squadok!B:B,B38)</f>
        <v>1</v>
      </c>
      <c r="D38" s="7">
        <f ca="1">MAX(IFERROR(VLOOKUP(B38,Squadok!$B$3:$H$26,7,FALSE),"0"),IFERROR(VLOOKUP(B38,Squadok!$B$29:$I$52,7,FALSE),"0"))</f>
        <v>858</v>
      </c>
      <c r="E38" s="11">
        <f t="shared" ref="E38:E68" ca="1" si="17">IFERROR(D38/4,"")</f>
        <v>214.5</v>
      </c>
      <c r="F38" s="21">
        <f ca="1">VLOOKUP(D38,Squadok!H:L,5,FALSE)</f>
        <v>234</v>
      </c>
      <c r="G38" s="25">
        <v>4</v>
      </c>
    </row>
    <row r="39" spans="1:12" outlineLevel="1">
      <c r="A39" s="3">
        <v>3</v>
      </c>
      <c r="B39" s="3" t="str">
        <f ca="1">OFFSET(Squadok!$B$2,MATCH(A39,Squadok!$J$3:$J$52,0),0)</f>
        <v>Matics Emil Tibor id.</v>
      </c>
      <c r="C39" s="4">
        <f ca="1">COUNTIF(Squadok!B:B,B39)</f>
        <v>1</v>
      </c>
      <c r="D39" s="7">
        <f ca="1">MAX(IFERROR(VLOOKUP(B39,Squadok!$B$3:$H$26,7,FALSE),"0"),IFERROR(VLOOKUP(B39,Squadok!$B$29:$I$52,7,FALSE),"0"))</f>
        <v>853</v>
      </c>
      <c r="E39" s="11">
        <f t="shared" ca="1" si="17"/>
        <v>213.25</v>
      </c>
      <c r="F39" s="21">
        <f ca="1">VLOOKUP(D39,Squadok!H:L,5,FALSE)</f>
        <v>233</v>
      </c>
      <c r="G39" s="25">
        <v>4</v>
      </c>
    </row>
    <row r="40" spans="1:12" outlineLevel="1">
      <c r="A40" s="3">
        <v>4</v>
      </c>
      <c r="B40" s="3" t="str">
        <f ca="1">OFFSET(Squadok!$B$2,MATCH(A40,Squadok!$J$3:$J$52,0),0)</f>
        <v>Szijjártó Róbert</v>
      </c>
      <c r="C40" s="4">
        <v>2</v>
      </c>
      <c r="D40" s="7">
        <f ca="1">MAX(IFERROR(VLOOKUP(B40,Squadok!$B$3:$H$26,7,FALSE),"0"),IFERROR(VLOOKUP(B40,Squadok!$B$29:$I$52,7,FALSE),"0"))</f>
        <v>823</v>
      </c>
      <c r="E40" s="11">
        <f t="shared" ca="1" si="17"/>
        <v>205.75</v>
      </c>
      <c r="F40" s="21">
        <f ca="1">VLOOKUP(D40,Squadok!H:L,5,FALSE)</f>
        <v>244</v>
      </c>
      <c r="G40" s="25">
        <v>4</v>
      </c>
    </row>
    <row r="41" spans="1:12" outlineLevel="1">
      <c r="A41" s="3">
        <v>5</v>
      </c>
      <c r="B41" s="3" t="str">
        <f ca="1">OFFSET(Squadok!$B$2,MATCH(A41,Squadok!$J$3:$J$52,0),0)</f>
        <v>Fábián Zoltán</v>
      </c>
      <c r="C41" s="4">
        <f ca="1">COUNTIF(Squadok!B:B,B41)</f>
        <v>1</v>
      </c>
      <c r="D41" s="7">
        <f ca="1">MAX(IFERROR(VLOOKUP(B41,Squadok!$B$3:$H$26,7,FALSE),"0"),IFERROR(VLOOKUP(B41,Squadok!$B$29:$I$52,7,FALSE),"0"))</f>
        <v>784</v>
      </c>
      <c r="E41" s="11">
        <f t="shared" ca="1" si="17"/>
        <v>196</v>
      </c>
      <c r="F41" s="21">
        <f ca="1">VLOOKUP(D41,Squadok!H:L,5,FALSE)</f>
        <v>232</v>
      </c>
      <c r="G41" s="25">
        <v>4</v>
      </c>
    </row>
    <row r="42" spans="1:12" outlineLevel="1">
      <c r="A42" s="3">
        <v>6</v>
      </c>
      <c r="B42" s="3" t="str">
        <f ca="1">OFFSET(Squadok!$B$2,MATCH(A42,Squadok!$J$3:$J$52,0),0)</f>
        <v>Tarnawa István</v>
      </c>
      <c r="C42" s="4">
        <f ca="1">COUNTIF(Squadok!B:B,B42)</f>
        <v>1</v>
      </c>
      <c r="D42" s="7">
        <f ca="1">MAX(IFERROR(VLOOKUP(B42,Squadok!$B$3:$H$26,7,FALSE),"0"),IFERROR(VLOOKUP(B42,Squadok!$B$29:$I$52,7,FALSE),"0"))</f>
        <v>773</v>
      </c>
      <c r="E42" s="11">
        <f t="shared" ca="1" si="17"/>
        <v>193.25</v>
      </c>
      <c r="F42" s="21">
        <f ca="1">VLOOKUP(D42,Squadok!H:L,5,FALSE)</f>
        <v>240</v>
      </c>
      <c r="G42" s="25">
        <v>4</v>
      </c>
    </row>
    <row r="43" spans="1:12" outlineLevel="1">
      <c r="A43" s="3">
        <v>7</v>
      </c>
      <c r="B43" s="3" t="str">
        <f ca="1">OFFSET(Squadok!$B$2,MATCH(A43,Squadok!$J$3:$J$52,0),0)</f>
        <v>Solymosi László</v>
      </c>
      <c r="C43" s="4">
        <f ca="1">COUNTIF(Squadok!B:B,B43)</f>
        <v>1</v>
      </c>
      <c r="D43" s="7">
        <f ca="1">MAX(IFERROR(VLOOKUP(B43,Squadok!$B$3:$H$26,7,FALSE),"0"),IFERROR(VLOOKUP(B43,Squadok!$B$29:$I$52,7,FALSE),"0"))</f>
        <v>743</v>
      </c>
      <c r="E43" s="11">
        <f t="shared" ca="1" si="17"/>
        <v>185.75</v>
      </c>
      <c r="F43" s="21">
        <f ca="1">VLOOKUP(D43,Squadok!H:L,5,FALSE)</f>
        <v>193</v>
      </c>
      <c r="G43" s="25">
        <v>4</v>
      </c>
    </row>
    <row r="44" spans="1:12" outlineLevel="1">
      <c r="A44" s="3">
        <v>8</v>
      </c>
      <c r="B44" s="3" t="str">
        <f ca="1">OFFSET(Squadok!$B$2,MATCH(A44,Squadok!$J$3:$J$52,0),0)</f>
        <v>Belső Gábor</v>
      </c>
      <c r="C44" s="4">
        <f ca="1">COUNTIF(Squadok!B:B,B44)</f>
        <v>1</v>
      </c>
      <c r="D44" s="7">
        <f ca="1">MAX(IFERROR(VLOOKUP(B44,Squadok!$B$3:$H$26,7,FALSE),"0"),IFERROR(VLOOKUP(B44,Squadok!$B$29:$I$52,7,FALSE),"0"))</f>
        <v>730</v>
      </c>
      <c r="E44" s="11">
        <f t="shared" ca="1" si="17"/>
        <v>182.5</v>
      </c>
      <c r="F44" s="21">
        <f ca="1">VLOOKUP(D44,Squadok!H:L,5,FALSE)</f>
        <v>213</v>
      </c>
      <c r="G44" s="25">
        <v>4</v>
      </c>
    </row>
    <row r="45" spans="1:12" outlineLevel="1">
      <c r="A45" s="12">
        <v>9</v>
      </c>
      <c r="B45" s="3" t="str">
        <f ca="1">OFFSET(Squadok!$B$2,MATCH(A45,Squadok!$J$3:$J$52,0),0)</f>
        <v>Ködmön Sándor</v>
      </c>
      <c r="C45" s="13">
        <f ca="1">COUNTIF(Squadok!B:B,B45)</f>
        <v>1</v>
      </c>
      <c r="D45" s="14">
        <f ca="1">MAX(IFERROR(VLOOKUP(B45,Squadok!$B$3:$H$26,7,FALSE),"0"),IFERROR(VLOOKUP(B45,Squadok!$B$29:$I$52,7,FALSE),"0"))</f>
        <v>722</v>
      </c>
      <c r="E45" s="15">
        <f t="shared" ca="1" si="17"/>
        <v>180.5</v>
      </c>
      <c r="F45" s="21">
        <f ca="1">VLOOKUP(D45,Squadok!H:L,5,FALSE)</f>
        <v>205</v>
      </c>
      <c r="G45" s="25">
        <v>4</v>
      </c>
    </row>
    <row r="46" spans="1:12" outlineLevel="1">
      <c r="A46" s="3">
        <v>10</v>
      </c>
      <c r="B46" s="3" t="str">
        <f ca="1">OFFSET(Squadok!$B$2,MATCH(A46,Squadok!$J$3:$J$52,0),0)</f>
        <v>Tóth Ágnes</v>
      </c>
      <c r="C46" s="4">
        <f ca="1">COUNTIF(Squadok!B:B,B46)</f>
        <v>1</v>
      </c>
      <c r="D46" s="7">
        <f ca="1">MAX(IFERROR(VLOOKUP(B46,Squadok!$B$3:$H$26,7,FALSE),"0"),IFERROR(VLOOKUP(B46,Squadok!$B$29:$I$52,7,FALSE),"0"))</f>
        <v>697</v>
      </c>
      <c r="E46" s="11">
        <f t="shared" ca="1" si="17"/>
        <v>174.25</v>
      </c>
      <c r="F46" s="21">
        <f ca="1">VLOOKUP(D46,Squadok!H:L,5,FALSE)</f>
        <v>198</v>
      </c>
      <c r="G46" s="25">
        <v>4</v>
      </c>
    </row>
    <row r="47" spans="1:12" outlineLevel="1">
      <c r="A47" s="3">
        <v>11</v>
      </c>
      <c r="B47" s="3" t="str">
        <f ca="1">OFFSET(Squadok!$B$2,MATCH(A47,Squadok!$J$3:$J$52,0),0)</f>
        <v>Sajtós Margit</v>
      </c>
      <c r="C47" s="4">
        <v>2</v>
      </c>
      <c r="D47" s="7">
        <f ca="1">MAX(IFERROR(VLOOKUP(B47,Squadok!$B$3:$H$26,7,FALSE),"0"),IFERROR(VLOOKUP(B47,Squadok!$B$29:$I$52,7,FALSE),"0"))</f>
        <v>688</v>
      </c>
      <c r="E47" s="11">
        <f t="shared" ca="1" si="17"/>
        <v>172</v>
      </c>
      <c r="F47" s="21">
        <f ca="1">VLOOKUP(D47,Squadok!H:L,5,FALSE)</f>
        <v>183</v>
      </c>
      <c r="G47" s="25">
        <v>4</v>
      </c>
    </row>
    <row r="48" spans="1:12" outlineLevel="1">
      <c r="A48" s="3">
        <v>12</v>
      </c>
      <c r="B48" s="3" t="str">
        <f ca="1">OFFSET(Squadok!$B$2,MATCH(A48,Squadok!$J$3:$J$52,0),0)</f>
        <v>Rusznyák Róbert id.</v>
      </c>
      <c r="C48" s="4">
        <f ca="1">COUNTIF(Squadok!B:B,B48)</f>
        <v>1</v>
      </c>
      <c r="D48" s="7">
        <f ca="1">MAX(IFERROR(VLOOKUP(B48,Squadok!$B$3:$H$26,7,FALSE),"0"),IFERROR(VLOOKUP(B48,Squadok!$B$29:$I$52,7,FALSE),"0"))</f>
        <v>687</v>
      </c>
      <c r="E48" s="11">
        <f t="shared" ca="1" si="17"/>
        <v>171.75</v>
      </c>
      <c r="F48" s="21">
        <f ca="1">VLOOKUP(D48,Squadok!H:L,5,FALSE)</f>
        <v>189</v>
      </c>
      <c r="G48" s="25">
        <v>4</v>
      </c>
    </row>
    <row r="49" spans="1:7" outlineLevel="1">
      <c r="A49" s="3">
        <v>13</v>
      </c>
      <c r="B49" s="3" t="str">
        <f ca="1">OFFSET(Squadok!$B$2,MATCH(A49,Squadok!$J$3:$J$52,0),0)</f>
        <v>Mészáros Csaba</v>
      </c>
      <c r="C49" s="4">
        <f ca="1">COUNTIF(Squadok!B:B,B49)</f>
        <v>1</v>
      </c>
      <c r="D49" s="7">
        <f ca="1">MAX(IFERROR(VLOOKUP(B49,Squadok!$B$3:$H$26,7,FALSE),"0"),IFERROR(VLOOKUP(B49,Squadok!$B$29:$I$52,7,FALSE),"0"))</f>
        <v>684</v>
      </c>
      <c r="E49" s="11">
        <f t="shared" ca="1" si="17"/>
        <v>171</v>
      </c>
      <c r="F49" s="21">
        <f ca="1">VLOOKUP(D49,Squadok!H:L,5,FALSE)</f>
        <v>188</v>
      </c>
      <c r="G49" s="25">
        <v>4</v>
      </c>
    </row>
    <row r="50" spans="1:7" outlineLevel="1">
      <c r="A50" s="3">
        <v>14</v>
      </c>
      <c r="B50" s="3" t="str">
        <f ca="1">OFFSET(Squadok!$B$2,MATCH(A50,Squadok!$J$3:$J$52,0),0)</f>
        <v>Perczel Tamás</v>
      </c>
      <c r="C50" s="4">
        <f ca="1">COUNTIF(Squadok!B:B,B50)</f>
        <v>1</v>
      </c>
      <c r="D50" s="7">
        <f ca="1">MAX(IFERROR(VLOOKUP(B50,Squadok!$B$3:$H$26,7,FALSE),"0"),IFERROR(VLOOKUP(B50,Squadok!$B$29:$I$52,7,FALSE),"0"))</f>
        <v>674</v>
      </c>
      <c r="E50" s="11">
        <f t="shared" ca="1" si="17"/>
        <v>168.5</v>
      </c>
      <c r="F50" s="21">
        <f ca="1">VLOOKUP(D50,Squadok!H:L,5,FALSE)</f>
        <v>184</v>
      </c>
      <c r="G50" s="25">
        <v>4</v>
      </c>
    </row>
    <row r="51" spans="1:7" outlineLevel="1">
      <c r="A51" s="3">
        <v>15</v>
      </c>
      <c r="B51" s="3" t="str">
        <f ca="1">OFFSET(Squadok!$B$2,MATCH(A51,Squadok!$J$3:$J$52,0),0)</f>
        <v>Zsigmond Ildikó</v>
      </c>
      <c r="C51" s="4">
        <f ca="1">COUNTIF(Squadok!B:B,B51)</f>
        <v>1</v>
      </c>
      <c r="D51" s="7">
        <f ca="1">MAX(IFERROR(VLOOKUP(B51,Squadok!$B$3:$H$26,7,FALSE),"0"),IFERROR(VLOOKUP(B51,Squadok!$B$29:$I$52,7,FALSE),"0"))</f>
        <v>665</v>
      </c>
      <c r="E51" s="11">
        <f t="shared" ca="1" si="17"/>
        <v>166.25</v>
      </c>
      <c r="F51" s="21">
        <f ca="1">VLOOKUP(D51,Squadok!H:L,5,FALSE)</f>
        <v>178</v>
      </c>
      <c r="G51" s="25">
        <v>4</v>
      </c>
    </row>
    <row r="52" spans="1:7" ht="15.75" outlineLevel="1" thickBot="1">
      <c r="A52" s="16">
        <v>16</v>
      </c>
      <c r="B52" s="16" t="str">
        <f ca="1">OFFSET(Squadok!$B$2,MATCH(A52,Squadok!$J$3:$J$52,0),0)</f>
        <v>Horváth Zoltán</v>
      </c>
      <c r="C52" s="17">
        <f ca="1">COUNTIF(Squadok!B:B,B52)</f>
        <v>1</v>
      </c>
      <c r="D52" s="8">
        <f ca="1">MAX(IFERROR(VLOOKUP(B52,Squadok!$B$3:$H$26,7,FALSE),"0"),IFERROR(VLOOKUP(B52,Squadok!$B$29:$I$52,7,FALSE),"0"))</f>
        <v>663</v>
      </c>
      <c r="E52" s="18">
        <f t="shared" ca="1" si="17"/>
        <v>165.75</v>
      </c>
      <c r="F52" s="21">
        <f ca="1">VLOOKUP(D52,Squadok!H:L,5,FALSE)</f>
        <v>174</v>
      </c>
      <c r="G52" s="25">
        <v>4</v>
      </c>
    </row>
    <row r="53" spans="1:7" outlineLevel="1">
      <c r="A53" s="12">
        <v>17</v>
      </c>
      <c r="B53" s="12" t="str">
        <f ca="1">OFFSET(Squadok!$B$2,MATCH(A53,Squadok!$J$3:$J$52,0),0)</f>
        <v>Füri Gábor</v>
      </c>
      <c r="C53" s="13">
        <v>2</v>
      </c>
      <c r="D53" s="14">
        <f ca="1">MAX(IFERROR(VLOOKUP(B53,Squadok!$B$3:$H$26,7,FALSE),"0"),IFERROR(VLOOKUP(B53,Squadok!$B$29:$I$52,7,FALSE),"0"))</f>
        <v>661</v>
      </c>
      <c r="E53" s="15">
        <f t="shared" ca="1" si="17"/>
        <v>165.25</v>
      </c>
      <c r="F53" s="21">
        <f ca="1">VLOOKUP(D53,Squadok!H:L,5,FALSE)</f>
        <v>191</v>
      </c>
      <c r="G53" s="25">
        <v>4</v>
      </c>
    </row>
    <row r="54" spans="1:7" outlineLevel="1">
      <c r="A54" s="3">
        <v>18</v>
      </c>
      <c r="B54" s="3" t="str">
        <f ca="1">OFFSET(Squadok!$B$2,MATCH(A54,Squadok!$J$3:$J$52,0),0)</f>
        <v>Selmeczi Zoltán</v>
      </c>
      <c r="C54" s="4">
        <f ca="1">COUNTIF(Squadok!B:B,B54)</f>
        <v>1</v>
      </c>
      <c r="D54" s="7">
        <f ca="1">MAX(IFERROR(VLOOKUP(B54,Squadok!$B$3:$H$26,7,FALSE),"0"),IFERROR(VLOOKUP(B54,Squadok!$B$29:$I$52,7,FALSE),"0"))</f>
        <v>656</v>
      </c>
      <c r="E54" s="11">
        <f t="shared" ca="1" si="17"/>
        <v>164</v>
      </c>
      <c r="F54" s="21">
        <f ca="1">VLOOKUP(D54,Squadok!H:L,5,FALSE)</f>
        <v>203</v>
      </c>
      <c r="G54" s="25">
        <v>4</v>
      </c>
    </row>
    <row r="55" spans="1:7" outlineLevel="1">
      <c r="A55" s="3">
        <v>19</v>
      </c>
      <c r="B55" s="3" t="str">
        <f ca="1">OFFSET(Squadok!$B$2,MATCH(A55,Squadok!$J$3:$J$52,0),0)</f>
        <v>Delea Edvárd</v>
      </c>
      <c r="C55" s="4">
        <f ca="1">COUNTIF(Squadok!B:B,B55)</f>
        <v>1</v>
      </c>
      <c r="D55" s="7">
        <f ca="1">MAX(IFERROR(VLOOKUP(B55,Squadok!$B$3:$H$26,7,FALSE),"0"),IFERROR(VLOOKUP(B55,Squadok!$B$29:$I$52,7,FALSE),"0"))</f>
        <v>654</v>
      </c>
      <c r="E55" s="11">
        <f t="shared" ca="1" si="17"/>
        <v>163.5</v>
      </c>
      <c r="F55" s="21">
        <f ca="1">VLOOKUP(D55,Squadok!H:L,5,FALSE)</f>
        <v>181</v>
      </c>
      <c r="G55" s="25">
        <v>4</v>
      </c>
    </row>
    <row r="56" spans="1:7" outlineLevel="1">
      <c r="A56" s="3">
        <v>20</v>
      </c>
      <c r="B56" s="3" t="str">
        <f ca="1">OFFSET(Squadok!$B$2,MATCH(A56,Squadok!$J$3:$J$52,0),0)</f>
        <v>Egri Tiborc</v>
      </c>
      <c r="C56" s="4">
        <f ca="1">COUNTIF(Squadok!B:B,B56)</f>
        <v>1</v>
      </c>
      <c r="D56" s="7">
        <f ca="1">MAX(IFERROR(VLOOKUP(B56,Squadok!$B$3:$H$26,7,FALSE),"0"),IFERROR(VLOOKUP(B56,Squadok!$B$29:$I$52,7,FALSE),"0"))</f>
        <v>653</v>
      </c>
      <c r="E56" s="11">
        <f t="shared" ca="1" si="17"/>
        <v>163.25</v>
      </c>
      <c r="F56" s="21">
        <f ca="1">VLOOKUP(D56,Squadok!H:L,5,FALSE)</f>
        <v>172</v>
      </c>
      <c r="G56" s="25">
        <v>4</v>
      </c>
    </row>
    <row r="57" spans="1:7" outlineLevel="1">
      <c r="A57" s="3">
        <v>21</v>
      </c>
      <c r="B57" s="3" t="str">
        <f ca="1">OFFSET(Squadok!$B$2,MATCH(A57,Squadok!$J$3:$J$52,0),0)</f>
        <v>Ködmön Ildikó</v>
      </c>
      <c r="C57" s="4">
        <f ca="1">COUNTIF(Squadok!B:B,B57)</f>
        <v>1</v>
      </c>
      <c r="D57" s="7">
        <f ca="1">MAX(IFERROR(VLOOKUP(B57,Squadok!$B$3:$H$26,7,FALSE),"0"),IFERROR(VLOOKUP(B57,Squadok!$B$29:$I$52,7,FALSE),"0"))</f>
        <v>652</v>
      </c>
      <c r="E57" s="11">
        <f t="shared" ca="1" si="17"/>
        <v>163</v>
      </c>
      <c r="F57" s="21">
        <f ca="1">VLOOKUP(D57,Squadok!H:L,5,FALSE)</f>
        <v>184</v>
      </c>
      <c r="G57" s="25">
        <v>4</v>
      </c>
    </row>
    <row r="58" spans="1:7" outlineLevel="1">
      <c r="A58" s="3">
        <v>22</v>
      </c>
      <c r="B58" s="3" t="str">
        <f ca="1">OFFSET(Squadok!$B$2,MATCH(A58,Squadok!$J$3:$J$52,0),0)</f>
        <v>Petrik Attila</v>
      </c>
      <c r="C58" s="4">
        <v>2</v>
      </c>
      <c r="D58" s="7">
        <f ca="1">MAX(IFERROR(VLOOKUP(B58,Squadok!$B$3:$H$26,7,FALSE),"0"),IFERROR(VLOOKUP(B58,Squadok!$B$29:$I$52,7,FALSE),"0"))</f>
        <v>649</v>
      </c>
      <c r="E58" s="11">
        <f t="shared" ca="1" si="17"/>
        <v>162.25</v>
      </c>
      <c r="F58" s="21">
        <f ca="1">VLOOKUP(D58,Squadok!H:L,5,FALSE)</f>
        <v>219</v>
      </c>
      <c r="G58" s="25">
        <v>4</v>
      </c>
    </row>
    <row r="59" spans="1:7" outlineLevel="1">
      <c r="A59" s="3">
        <v>23</v>
      </c>
      <c r="B59" s="3" t="str">
        <f ca="1">OFFSET(Squadok!$B$2,MATCH(A59,Squadok!$J$3:$J$52,0),0)</f>
        <v>Ács Andrea</v>
      </c>
      <c r="C59" s="4">
        <f ca="1">COUNTIF(Squadok!B:B,B59)</f>
        <v>1</v>
      </c>
      <c r="D59" s="7">
        <f ca="1">MAX(IFERROR(VLOOKUP(B59,Squadok!$B$3:$H$26,7,FALSE),"0"),IFERROR(VLOOKUP(B59,Squadok!$B$29:$I$52,7,FALSE),"0"))</f>
        <v>637</v>
      </c>
      <c r="E59" s="11">
        <f t="shared" ca="1" si="17"/>
        <v>159.25</v>
      </c>
      <c r="F59" s="21">
        <f ca="1">VLOOKUP(D59,Squadok!H:L,5,FALSE)</f>
        <v>169</v>
      </c>
      <c r="G59" s="25">
        <v>4</v>
      </c>
    </row>
    <row r="60" spans="1:7" outlineLevel="1">
      <c r="A60" s="3">
        <v>24</v>
      </c>
      <c r="B60" s="3" t="str">
        <f ca="1">OFFSET(Squadok!$B$2,MATCH(A60,Squadok!$J$3:$J$52,0),0)</f>
        <v>Auth Ferenc</v>
      </c>
      <c r="C60" s="4">
        <f ca="1">COUNTIF(Squadok!B:B,B60)</f>
        <v>1</v>
      </c>
      <c r="D60" s="7">
        <f ca="1">MAX(IFERROR(VLOOKUP(B60,Squadok!$B$3:$H$26,7,FALSE),"0"),IFERROR(VLOOKUP(B60,Squadok!$B$29:$I$52,7,FALSE),"0"))</f>
        <v>632</v>
      </c>
      <c r="E60" s="11">
        <f t="shared" ca="1" si="17"/>
        <v>158</v>
      </c>
      <c r="F60" s="21">
        <f ca="1">VLOOKUP(D60,Squadok!H:L,5,FALSE)</f>
        <v>192</v>
      </c>
      <c r="G60" s="25">
        <v>4</v>
      </c>
    </row>
    <row r="61" spans="1:7" outlineLevel="1">
      <c r="A61" s="3">
        <v>25</v>
      </c>
      <c r="B61" s="3" t="str">
        <f ca="1">OFFSET(Squadok!$B$2,MATCH(A61,Squadok!$J$3:$J$52,0),0)</f>
        <v>Jancsó István</v>
      </c>
      <c r="C61" s="4">
        <f ca="1">COUNTIF(Squadok!B:B,B61)</f>
        <v>1</v>
      </c>
      <c r="D61" s="7">
        <f ca="1">MAX(IFERROR(VLOOKUP(B61,Squadok!$B$3:$H$26,7,FALSE),"0"),IFERROR(VLOOKUP(B61,Squadok!$B$29:$I$52,7,FALSE),"0"))</f>
        <v>610</v>
      </c>
      <c r="E61" s="11">
        <f t="shared" ca="1" si="17"/>
        <v>152.5</v>
      </c>
      <c r="F61" s="21">
        <f ca="1">VLOOKUP(D61,Squadok!H:L,5,FALSE)</f>
        <v>177</v>
      </c>
      <c r="G61" s="25">
        <v>4</v>
      </c>
    </row>
    <row r="62" spans="1:7" outlineLevel="1">
      <c r="A62" s="3">
        <v>26</v>
      </c>
      <c r="B62" s="3" t="str">
        <f ca="1">OFFSET(Squadok!$B$2,MATCH(A62,Squadok!$J$3:$J$52,0),0)</f>
        <v>Vass Ferenc</v>
      </c>
      <c r="C62" s="4">
        <f ca="1">COUNTIF(Squadok!B:B,B62)</f>
        <v>1</v>
      </c>
      <c r="D62" s="7">
        <f ca="1">MAX(IFERROR(VLOOKUP(B62,Squadok!$B$3:$H$26,7,FALSE),"0"),IFERROR(VLOOKUP(B62,Squadok!$B$29:$I$52,7,FALSE),"0"))</f>
        <v>609</v>
      </c>
      <c r="E62" s="11">
        <f t="shared" ca="1" si="17"/>
        <v>152.25</v>
      </c>
      <c r="F62" s="21">
        <f ca="1">VLOOKUP(D62,Squadok!H:L,5,FALSE)</f>
        <v>170</v>
      </c>
      <c r="G62" s="25">
        <v>4</v>
      </c>
    </row>
    <row r="63" spans="1:7" outlineLevel="1">
      <c r="A63" s="3">
        <v>27</v>
      </c>
      <c r="B63" s="3" t="str">
        <f ca="1">OFFSET(Squadok!$B$2,MATCH(A63,Squadok!$J$3:$J$52,0),0)</f>
        <v>Fekete Zoltán</v>
      </c>
      <c r="C63" s="4">
        <f ca="1">COUNTIF(Squadok!B:B,B63)</f>
        <v>1</v>
      </c>
      <c r="D63" s="7">
        <f ca="1">MAX(IFERROR(VLOOKUP(B63,Squadok!$B$3:$H$26,7,FALSE),"0"),IFERROR(VLOOKUP(B63,Squadok!$B$29:$I$52,7,FALSE),"0"))</f>
        <v>602</v>
      </c>
      <c r="E63" s="11">
        <f t="shared" ca="1" si="17"/>
        <v>150.5</v>
      </c>
      <c r="F63" s="21">
        <f ca="1">VLOOKUP(D63,Squadok!H:L,5,FALSE)</f>
        <v>198</v>
      </c>
      <c r="G63" s="25">
        <v>4</v>
      </c>
    </row>
    <row r="64" spans="1:7" outlineLevel="1">
      <c r="A64" s="3">
        <v>28</v>
      </c>
      <c r="B64" s="3" t="str">
        <f ca="1">OFFSET(Squadok!$B$2,MATCH(A64,Squadok!$J$3:$J$52,0),0)</f>
        <v>Szabó Szilvia</v>
      </c>
      <c r="C64" s="4">
        <f ca="1">COUNTIF(Squadok!B:B,B64)</f>
        <v>1</v>
      </c>
      <c r="D64" s="31">
        <f ca="1">MAX(IFERROR(VLOOKUP(B64,Squadok!$B$3:$H$26,7,FALSE),"0"),IFERROR(VLOOKUP(B64,Squadok!$B$29:$I$52,7,FALSE),"0"))</f>
        <v>599</v>
      </c>
      <c r="E64" s="11">
        <f t="shared" ca="1" si="17"/>
        <v>149.75</v>
      </c>
      <c r="F64" s="21">
        <f ca="1">VLOOKUP(D64,Squadok!H:L,5,FALSE)</f>
        <v>178</v>
      </c>
      <c r="G64" s="25">
        <v>4</v>
      </c>
    </row>
    <row r="65" spans="1:8" outlineLevel="1">
      <c r="A65" s="3">
        <v>29</v>
      </c>
      <c r="B65" s="3" t="str">
        <f ca="1">OFFSET(Squadok!$B$2,MATCH(A65,Squadok!$J$3:$J$52,0),0)</f>
        <v>Dőry Éva</v>
      </c>
      <c r="C65" s="4">
        <f ca="1">COUNTIF(Squadok!B:B,B65)</f>
        <v>1</v>
      </c>
      <c r="D65" s="31">
        <f ca="1">MAX(IFERROR(VLOOKUP(B65,Squadok!$B$3:$H$26,7,FALSE),"0"),IFERROR(VLOOKUP(B65,Squadok!$B$29:$I$52,7,FALSE),"0"))</f>
        <v>576.1</v>
      </c>
      <c r="E65" s="11">
        <f t="shared" ca="1" si="17"/>
        <v>144.02500000000001</v>
      </c>
      <c r="F65" s="21">
        <f ca="1">VLOOKUP(D65,Squadok!H:L,5,FALSE)</f>
        <v>190</v>
      </c>
      <c r="G65" s="25">
        <v>4</v>
      </c>
    </row>
    <row r="66" spans="1:8" outlineLevel="1">
      <c r="A66" s="3">
        <v>30</v>
      </c>
      <c r="B66" s="3" t="str">
        <f ca="1">OFFSET(Squadok!$B$2,MATCH(A66,Squadok!$J$3:$J$52,0),0)</f>
        <v>Lőrinczné Halász Klára</v>
      </c>
      <c r="C66" s="4">
        <f ca="1">COUNTIF(Squadok!B:B,B66)</f>
        <v>1</v>
      </c>
      <c r="D66" s="7">
        <f ca="1">MAX(IFERROR(VLOOKUP(B66,Squadok!$B$3:$H$26,7,FALSE),"0"),IFERROR(VLOOKUP(B66,Squadok!$B$29:$I$52,7,FALSE),"0"))</f>
        <v>576</v>
      </c>
      <c r="E66" s="11">
        <f t="shared" ca="1" si="17"/>
        <v>144</v>
      </c>
      <c r="F66" s="21">
        <f ca="1">VLOOKUP(D66,Squadok!H:L,5,FALSE)</f>
        <v>163</v>
      </c>
      <c r="G66" s="25">
        <v>4</v>
      </c>
    </row>
    <row r="67" spans="1:8" outlineLevel="1">
      <c r="A67" s="3">
        <v>31</v>
      </c>
      <c r="B67" s="3" t="str">
        <f ca="1">OFFSET(Squadok!$B$2,MATCH(A67,Squadok!$J$3:$J$52,0),0)</f>
        <v>Báló Ilona Icu</v>
      </c>
      <c r="C67" s="4">
        <f ca="1">COUNTIF(Squadok!B:B,B67)</f>
        <v>1</v>
      </c>
      <c r="D67" s="7">
        <f ca="1">MAX(IFERROR(VLOOKUP(B67,Squadok!$B$3:$H$26,7,FALSE),"0"),IFERROR(VLOOKUP(B67,Squadok!$B$29:$I$52,7,FALSE),"0"))</f>
        <v>559</v>
      </c>
      <c r="E67" s="11">
        <f t="shared" ca="1" si="17"/>
        <v>139.75</v>
      </c>
      <c r="F67" s="21">
        <f ca="1">VLOOKUP(D67,Squadok!H:L,5,FALSE)</f>
        <v>148</v>
      </c>
      <c r="G67" s="25">
        <v>4</v>
      </c>
    </row>
    <row r="68" spans="1:8" outlineLevel="1">
      <c r="A68" s="3">
        <v>32</v>
      </c>
      <c r="B68" s="3" t="str">
        <f ca="1">OFFSET(Squadok!$B$2,MATCH(A68,Squadok!$J$3:$J$52,0),0)</f>
        <v>Komáromi Illés</v>
      </c>
      <c r="C68" s="4">
        <f ca="1">COUNTIF(Squadok!B:B,B68)</f>
        <v>1</v>
      </c>
      <c r="D68" s="7">
        <f ca="1">MAX(IFERROR(VLOOKUP(B68,Squadok!$B$3:$H$26,7,FALSE),"0"),IFERROR(VLOOKUP(B68,Squadok!$B$29:$I$52,7,FALSE),"0"))</f>
        <v>554</v>
      </c>
      <c r="E68" s="11">
        <f t="shared" ca="1" si="17"/>
        <v>138.5</v>
      </c>
      <c r="F68" s="21">
        <f ca="1">VLOOKUP(D68,Squadok!H:L,5,FALSE)</f>
        <v>159</v>
      </c>
      <c r="G68" s="25">
        <v>4</v>
      </c>
    </row>
    <row r="69" spans="1:8" s="21" customFormat="1" outlineLevel="1">
      <c r="A69" s="3">
        <v>33</v>
      </c>
      <c r="B69" s="3" t="str">
        <f ca="1">OFFSET(Squadok!$B$2,MATCH(A69,Squadok!$J$3:$J$52,0),0)</f>
        <v>Balogh Sándor</v>
      </c>
      <c r="C69" s="4">
        <f ca="1">COUNTIF(Squadok!B:B,B69)</f>
        <v>1</v>
      </c>
      <c r="D69" s="7">
        <f ca="1">MAX(IFERROR(VLOOKUP(B69,Squadok!$B$3:$H$26,7,FALSE),"0"),IFERROR(VLOOKUP(B69,Squadok!$B$29:$I$52,7,FALSE),"0"))</f>
        <v>535</v>
      </c>
      <c r="E69" s="11">
        <f t="shared" ref="E69:E79" ca="1" si="18">IFERROR(D69/4,"")</f>
        <v>133.75</v>
      </c>
      <c r="F69" s="21">
        <f ca="1">VLOOKUP(D69,Squadok!H:L,5,FALSE)</f>
        <v>147</v>
      </c>
      <c r="G69" s="25">
        <v>4</v>
      </c>
    </row>
    <row r="70" spans="1:8" s="21" customFormat="1" outlineLevel="1">
      <c r="A70" s="3">
        <v>34</v>
      </c>
      <c r="B70" s="3" t="str">
        <f ca="1">OFFSET(Squadok!$B$2,MATCH(A70,Squadok!$J$3:$J$52,0),0)</f>
        <v>Dőry Miklós</v>
      </c>
      <c r="C70" s="4">
        <f ca="1">COUNTIF(Squadok!B:B,B70)</f>
        <v>1</v>
      </c>
      <c r="D70" s="7">
        <f ca="1">MAX(IFERROR(VLOOKUP(B70,Squadok!$B$3:$H$26,7,FALSE),"0"),IFERROR(VLOOKUP(B70,Squadok!$B$29:$I$52,7,FALSE),"0"))</f>
        <v>532</v>
      </c>
      <c r="E70" s="11">
        <f t="shared" ca="1" si="18"/>
        <v>133</v>
      </c>
      <c r="F70" s="21">
        <f ca="1">VLOOKUP(D70,Squadok!H:L,5,FALSE)</f>
        <v>157</v>
      </c>
      <c r="G70" s="25">
        <v>4</v>
      </c>
    </row>
    <row r="71" spans="1:8" s="21" customFormat="1" outlineLevel="1">
      <c r="A71" s="3">
        <v>35</v>
      </c>
      <c r="B71" s="3" t="str">
        <f ca="1">OFFSET(Squadok!$B$2,MATCH(A71,Squadok!$J$3:$J$52,0),0)</f>
        <v>Szabó Miklós</v>
      </c>
      <c r="C71" s="4">
        <f ca="1">COUNTIF(Squadok!B:B,B71)</f>
        <v>1</v>
      </c>
      <c r="D71" s="7">
        <f ca="1">MAX(IFERROR(VLOOKUP(B71,Squadok!$B$3:$H$26,7,FALSE),"0"),IFERROR(VLOOKUP(B71,Squadok!$B$29:$I$52,7,FALSE),"0"))</f>
        <v>508</v>
      </c>
      <c r="E71" s="11">
        <f t="shared" ca="1" si="18"/>
        <v>127</v>
      </c>
      <c r="F71" s="21">
        <f ca="1">VLOOKUP(D71,Squadok!H:L,5,FALSE)</f>
        <v>147</v>
      </c>
      <c r="G71" s="25">
        <v>4</v>
      </c>
    </row>
    <row r="72" spans="1:8" s="21" customFormat="1" outlineLevel="1">
      <c r="A72" s="3">
        <v>36</v>
      </c>
      <c r="B72" s="3" t="str">
        <f ca="1">OFFSET(Squadok!$B$2,MATCH(A72,Squadok!$J$3:$J$52,0),0)</f>
        <v>Szántó Mihály</v>
      </c>
      <c r="C72" s="4">
        <f ca="1">COUNTIF(Squadok!B:B,B72)</f>
        <v>1</v>
      </c>
      <c r="D72" s="7">
        <f ca="1">MAX(IFERROR(VLOOKUP(B72,Squadok!$B$3:$H$26,7,FALSE),"0"),IFERROR(VLOOKUP(B72,Squadok!$B$29:$I$52,7,FALSE),"0"))</f>
        <v>453</v>
      </c>
      <c r="E72" s="11">
        <f t="shared" ca="1" si="18"/>
        <v>113.25</v>
      </c>
      <c r="F72" s="21">
        <f ca="1">VLOOKUP(D72,Squadok!H:L,5,FALSE)</f>
        <v>123</v>
      </c>
      <c r="G72" s="25">
        <v>4</v>
      </c>
    </row>
    <row r="73" spans="1:8" s="21" customFormat="1" outlineLevel="1">
      <c r="A73" s="3">
        <v>37</v>
      </c>
      <c r="B73" s="34" t="s">
        <v>75</v>
      </c>
      <c r="C73" s="4">
        <f>COUNTIF(Squadok!B:B,B73)</f>
        <v>1</v>
      </c>
      <c r="D73" s="7">
        <v>777</v>
      </c>
      <c r="E73" s="11">
        <f t="shared" ref="E73:E75" si="19">IFERROR(D73/4,"")</f>
        <v>194.25</v>
      </c>
      <c r="F73" s="37">
        <v>247</v>
      </c>
      <c r="G73" s="25">
        <v>4</v>
      </c>
      <c r="H73" s="32" t="s">
        <v>84</v>
      </c>
    </row>
    <row r="74" spans="1:8" s="21" customFormat="1" outlineLevel="1">
      <c r="A74" s="3">
        <v>38</v>
      </c>
      <c r="B74" s="34" t="s">
        <v>76</v>
      </c>
      <c r="C74" s="4">
        <f>COUNTIF(Squadok!B:B,B74)</f>
        <v>1</v>
      </c>
      <c r="D74" s="7">
        <v>753</v>
      </c>
      <c r="E74" s="11">
        <f t="shared" si="19"/>
        <v>188.25</v>
      </c>
      <c r="F74" s="37">
        <v>232</v>
      </c>
      <c r="G74" s="28">
        <v>4</v>
      </c>
      <c r="H74" s="32" t="s">
        <v>84</v>
      </c>
    </row>
    <row r="75" spans="1:8" s="21" customFormat="1" outlineLevel="1">
      <c r="A75" s="3">
        <v>39</v>
      </c>
      <c r="B75" s="34" t="s">
        <v>49</v>
      </c>
      <c r="C75" s="4">
        <f>COUNTIF(Squadok!B:B,B75)</f>
        <v>1</v>
      </c>
      <c r="D75" s="7">
        <v>713</v>
      </c>
      <c r="E75" s="11">
        <f t="shared" si="19"/>
        <v>178.25</v>
      </c>
      <c r="F75" s="37">
        <v>222</v>
      </c>
      <c r="G75" s="28">
        <v>4</v>
      </c>
      <c r="H75" s="32" t="s">
        <v>84</v>
      </c>
    </row>
    <row r="76" spans="1:8" s="21" customFormat="1" outlineLevel="1">
      <c r="A76" s="3">
        <v>40</v>
      </c>
      <c r="B76" s="3"/>
      <c r="C76" s="4"/>
      <c r="D76" s="7"/>
      <c r="E76" s="11"/>
      <c r="G76" s="28"/>
    </row>
    <row r="77" spans="1:8" s="21" customFormat="1" outlineLevel="1">
      <c r="A77" s="3">
        <v>41</v>
      </c>
      <c r="B77" s="38" t="s">
        <v>78</v>
      </c>
      <c r="C77" s="4">
        <f>COUNTIF(Squadok!B:B,B77)</f>
        <v>1</v>
      </c>
      <c r="D77" s="7">
        <v>860</v>
      </c>
      <c r="E77" s="11">
        <f t="shared" si="18"/>
        <v>215</v>
      </c>
      <c r="F77" s="21">
        <v>258</v>
      </c>
      <c r="G77" s="25">
        <v>4</v>
      </c>
      <c r="H77" s="32" t="s">
        <v>85</v>
      </c>
    </row>
    <row r="78" spans="1:8" s="21" customFormat="1" outlineLevel="1">
      <c r="A78" s="3">
        <v>42</v>
      </c>
      <c r="B78" s="3"/>
      <c r="C78" s="4">
        <f>COUNTIF(Squadok!B:B,B78)</f>
        <v>0</v>
      </c>
      <c r="D78" s="7">
        <f>MAX(IFERROR(VLOOKUP(B78,Squadok!$B$3:$H$26,7,FALSE),"0"),IFERROR(VLOOKUP(B78,Squadok!$B$29:$I$52,7,FALSE),"0"))</f>
        <v>0</v>
      </c>
      <c r="E78" s="11">
        <f t="shared" si="18"/>
        <v>0</v>
      </c>
      <c r="F78" s="21" t="e">
        <f>VLOOKUP(D78,Squadok!H:L,5,FALSE)</f>
        <v>#N/A</v>
      </c>
      <c r="G78" s="25">
        <v>4</v>
      </c>
    </row>
    <row r="79" spans="1:8" s="21" customFormat="1" outlineLevel="1">
      <c r="A79" s="3">
        <v>43</v>
      </c>
      <c r="B79" s="3"/>
      <c r="C79" s="4">
        <f>COUNTIF(Squadok!B:B,B79)</f>
        <v>0</v>
      </c>
      <c r="D79" s="7">
        <f>MAX(IFERROR(VLOOKUP(B79,Squadok!$B$3:$H$26,7,FALSE),"0"),IFERROR(VLOOKUP(B79,Squadok!$B$29:$I$52,7,FALSE),"0"))</f>
        <v>0</v>
      </c>
      <c r="E79" s="11">
        <f t="shared" si="18"/>
        <v>0</v>
      </c>
      <c r="F79" s="21" t="e">
        <f>VLOOKUP(D79,Squadok!H:L,5,FALSE)</f>
        <v>#N/A</v>
      </c>
      <c r="G79" s="25">
        <v>4</v>
      </c>
    </row>
    <row r="80" spans="1:8" s="21" customFormat="1" outlineLevel="1">
      <c r="A80" s="3">
        <v>44</v>
      </c>
      <c r="B80" s="3"/>
      <c r="C80" s="4">
        <f>COUNTIF(Squadok!B:B,B80)</f>
        <v>0</v>
      </c>
      <c r="D80" s="7">
        <f>MAX(IFERROR(VLOOKUP(B80,Squadok!$B$3:$R$26,16,FALSE),"0"),IFERROR(VLOOKUP(B80,Squadok!$B$29:$R$52,7,FALSE),"0"))</f>
        <v>0</v>
      </c>
      <c r="E80" s="11">
        <f t="shared" ref="E80:E82" si="20">IFERROR(D80/4,"")</f>
        <v>0</v>
      </c>
      <c r="F80" s="28" t="e">
        <f>VLOOKUP(D80,Squadok!H:L,5,FALSE)</f>
        <v>#N/A</v>
      </c>
      <c r="G80" s="28">
        <v>4</v>
      </c>
    </row>
    <row r="81" spans="1:7" s="21" customFormat="1" outlineLevel="1">
      <c r="A81" s="3">
        <v>45</v>
      </c>
      <c r="B81" s="3"/>
      <c r="C81" s="4">
        <f>COUNTIF(Squadok!B:B,B81)</f>
        <v>0</v>
      </c>
      <c r="D81" s="7">
        <f>MAX(IFERROR(VLOOKUP(B81,Squadok!$B$3:$R$26,16,FALSE),"0"),IFERROR(VLOOKUP(B81,Squadok!$B$29:$R$52,7,FALSE),"0"))</f>
        <v>0</v>
      </c>
      <c r="E81" s="11">
        <f t="shared" si="20"/>
        <v>0</v>
      </c>
      <c r="F81" s="28" t="e">
        <f>VLOOKUP(D81,Squadok!H:L,5,FALSE)</f>
        <v>#N/A</v>
      </c>
      <c r="G81" s="28">
        <v>4</v>
      </c>
    </row>
    <row r="82" spans="1:7" s="21" customFormat="1" outlineLevel="1">
      <c r="A82" s="3">
        <v>46</v>
      </c>
      <c r="B82" s="3"/>
      <c r="C82" s="4">
        <f>COUNTIF(Squadok!B:B,B82)</f>
        <v>0</v>
      </c>
      <c r="D82" s="7">
        <f>MAX(IFERROR(VLOOKUP(B82,Squadok!$B$3:$R$26,16,FALSE),"0"),IFERROR(VLOOKUP(B82,Squadok!$B$29:$R$52,7,FALSE),"0"))</f>
        <v>0</v>
      </c>
      <c r="E82" s="11">
        <f t="shared" si="20"/>
        <v>0</v>
      </c>
      <c r="F82" s="28" t="e">
        <f>VLOOKUP(D82,Squadok!H:L,5,FALSE)</f>
        <v>#N/A</v>
      </c>
      <c r="G82" s="28">
        <v>4</v>
      </c>
    </row>
  </sheetData>
  <sortState ref="B8:F15">
    <sortCondition descending="1" ref="F8:F15"/>
  </sortState>
  <mergeCells count="8">
    <mergeCell ref="H5:J5"/>
    <mergeCell ref="C2:F2"/>
    <mergeCell ref="C3:F3"/>
    <mergeCell ref="C4:F4"/>
    <mergeCell ref="B1:G1"/>
    <mergeCell ref="H1:L1"/>
    <mergeCell ref="H2:L2"/>
    <mergeCell ref="H4:J4"/>
  </mergeCells>
  <conditionalFormatting sqref="B37:B82">
    <cfRule type="duplicateValues" dxfId="8" priority="10"/>
  </conditionalFormatting>
  <conditionalFormatting sqref="B69:B82">
    <cfRule type="duplicateValues" dxfId="7" priority="9"/>
  </conditionalFormatting>
  <conditionalFormatting sqref="B19:B34">
    <cfRule type="duplicateValues" dxfId="6" priority="8"/>
  </conditionalFormatting>
  <conditionalFormatting sqref="B80">
    <cfRule type="duplicateValues" dxfId="5" priority="7"/>
  </conditionalFormatting>
  <conditionalFormatting sqref="B81">
    <cfRule type="duplicateValues" dxfId="4" priority="6"/>
  </conditionalFormatting>
  <conditionalFormatting sqref="B82">
    <cfRule type="duplicateValues" dxfId="3" priority="5"/>
  </conditionalFormatting>
  <conditionalFormatting sqref="B75">
    <cfRule type="duplicateValues" dxfId="2" priority="4"/>
  </conditionalFormatting>
  <conditionalFormatting sqref="B76">
    <cfRule type="duplicateValues" dxfId="1" priority="3"/>
  </conditionalFormatting>
  <conditionalFormatting sqref="B74">
    <cfRule type="duplicateValues" dxfId="0" priority="2"/>
  </conditionalFormatting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U62"/>
  <sheetViews>
    <sheetView zoomScale="80" zoomScaleNormal="80" workbookViewId="0">
      <selection activeCell="U8" sqref="U8"/>
    </sheetView>
  </sheetViews>
  <sheetFormatPr defaultRowHeight="15" outlineLevelCol="1"/>
  <cols>
    <col min="1" max="1" width="4.85546875" style="1" customWidth="1"/>
    <col min="2" max="2" width="29" style="1" customWidth="1"/>
    <col min="3" max="3" width="6.42578125" style="37" customWidth="1"/>
    <col min="4" max="7" width="10.42578125" style="1" customWidth="1"/>
    <col min="8" max="16" width="9.140625" style="1" hidden="1" customWidth="1" outlineLevel="1"/>
    <col min="17" max="17" width="9.140625" style="1" collapsed="1"/>
    <col min="18" max="18" width="9.140625" style="1"/>
    <col min="19" max="19" width="18.5703125" style="1" customWidth="1"/>
    <col min="20" max="16384" width="9.140625" style="1"/>
  </cols>
  <sheetData>
    <row r="1" spans="1:21">
      <c r="H1" s="41" t="s">
        <v>37</v>
      </c>
      <c r="I1" s="41"/>
      <c r="J1" s="41"/>
      <c r="K1" s="41" t="s">
        <v>38</v>
      </c>
      <c r="L1" s="41"/>
      <c r="M1" s="41"/>
      <c r="N1" s="41" t="s">
        <v>44</v>
      </c>
      <c r="O1" s="41"/>
      <c r="P1" s="41"/>
    </row>
    <row r="2" spans="1:21">
      <c r="B2" s="1" t="s">
        <v>32</v>
      </c>
      <c r="D2" s="1" t="s">
        <v>35</v>
      </c>
      <c r="E2" s="1" t="s">
        <v>36</v>
      </c>
      <c r="F2" s="1" t="s">
        <v>3</v>
      </c>
      <c r="G2" s="1" t="s">
        <v>44</v>
      </c>
      <c r="H2" s="1" t="s">
        <v>33</v>
      </c>
      <c r="I2" s="1" t="s">
        <v>34</v>
      </c>
      <c r="J2" s="1" t="s">
        <v>4</v>
      </c>
      <c r="K2" s="1" t="s">
        <v>33</v>
      </c>
      <c r="L2" s="1" t="s">
        <v>34</v>
      </c>
      <c r="M2" s="1" t="s">
        <v>4</v>
      </c>
      <c r="N2" s="1" t="s">
        <v>33</v>
      </c>
      <c r="O2" s="1" t="s">
        <v>34</v>
      </c>
      <c r="P2" s="1" t="s">
        <v>4</v>
      </c>
      <c r="S2" s="1" t="s">
        <v>40</v>
      </c>
    </row>
    <row r="3" spans="1:21">
      <c r="A3" s="1">
        <v>1</v>
      </c>
      <c r="B3" s="1" t="s">
        <v>72</v>
      </c>
      <c r="C3" s="37" t="s">
        <v>86</v>
      </c>
      <c r="D3" s="2">
        <f ca="1">SUM(H3:J3)</f>
        <v>1617</v>
      </c>
      <c r="E3" s="2">
        <f ca="1">SUM(K3:M3)</f>
        <v>8</v>
      </c>
      <c r="F3" s="22">
        <f ca="1">D3/E3</f>
        <v>202.125</v>
      </c>
      <c r="G3" s="23">
        <f ca="1">MAX(N3:P3)</f>
        <v>237</v>
      </c>
      <c r="H3" s="1">
        <f ca="1">VLOOKUP(B3,'Selejtező eredmény - Döntő'!$B$37:$F$82,3,FALSE)</f>
        <v>876</v>
      </c>
      <c r="I3" s="1">
        <f>IFERROR(VLOOKUP(B3,'Selejtező eredmény - Döntő'!$B$19:$K$34,10,FALSE),)</f>
        <v>338</v>
      </c>
      <c r="J3" s="1">
        <f>IFERROR(VLOOKUP(B3,'Selejtező eredmény - Döntő'!$B$8:$K$15,10,FALSE),)</f>
        <v>403</v>
      </c>
      <c r="K3" s="1">
        <f ca="1">IFERROR(VLOOKUP(B3,'Selejtező eredmény - Döntő'!$B$37:$G$83,6,FALSE),)</f>
        <v>4</v>
      </c>
      <c r="L3" s="1">
        <f>IFERROR(VLOOKUP(B3,'Selejtező eredmény - Döntő'!$B$19:$L$34,9,FALSE),)</f>
        <v>2</v>
      </c>
      <c r="M3" s="1">
        <f>IFERROR(VLOOKUP(B3,'Selejtező eredmény - Döntő'!$B$8:$L$15,9,FALSE),)</f>
        <v>2</v>
      </c>
      <c r="N3" s="1">
        <f ca="1">IFERROR(VLOOKUP(B3,'Selejtező eredmény - Döntő'!$B$37:$F$82,5,FALSE),)</f>
        <v>237</v>
      </c>
      <c r="O3" s="1">
        <f>IFERROR(VLOOKUP(B3,'Selejtező eredmény - Döntő'!$B$19:$L$34,11,FALSE),)</f>
        <v>178</v>
      </c>
      <c r="P3" s="1">
        <f>IFERROR(VLOOKUP(B3,'Selejtező eredmény - Döntő'!$B$8:$L$15,11,FALSE),)</f>
        <v>203</v>
      </c>
      <c r="S3" s="36" t="s">
        <v>61</v>
      </c>
      <c r="T3" s="28">
        <v>198</v>
      </c>
    </row>
    <row r="4" spans="1:21">
      <c r="A4" s="1">
        <v>2</v>
      </c>
      <c r="B4" s="1" t="s">
        <v>68</v>
      </c>
      <c r="C4" s="37" t="s">
        <v>86</v>
      </c>
      <c r="D4" s="2">
        <f t="shared" ref="D4:D62" ca="1" si="0">SUM(H4:J4)</f>
        <v>1681</v>
      </c>
      <c r="E4" s="2">
        <f t="shared" ref="E4:E62" ca="1" si="1">SUM(K4:M4)</f>
        <v>8</v>
      </c>
      <c r="F4" s="22">
        <f t="shared" ref="F4:F62" ca="1" si="2">D4/E4</f>
        <v>210.125</v>
      </c>
      <c r="G4" s="23">
        <f t="shared" ref="G4:G62" ca="1" si="3">MAX(N4:P4)</f>
        <v>246</v>
      </c>
      <c r="H4" s="35">
        <f ca="1">VLOOKUP(B4,'Selejtező eredmény - Döntő'!$B$37:$F$82,3,FALSE)</f>
        <v>858</v>
      </c>
      <c r="I4" s="35">
        <f>IFERROR(VLOOKUP(B4,'Selejtező eredmény - Döntő'!$B$19:$K$34,10,FALSE),)</f>
        <v>369</v>
      </c>
      <c r="J4" s="35">
        <f>IFERROR(VLOOKUP(B4,'Selejtező eredmény - Döntő'!$B$8:$K$15,10,FALSE),)</f>
        <v>454</v>
      </c>
      <c r="K4" s="35">
        <f ca="1">IFERROR(VLOOKUP(B4,'Selejtező eredmény - Döntő'!$B$37:$G$83,6,FALSE),)</f>
        <v>4</v>
      </c>
      <c r="L4" s="35">
        <f>IFERROR(VLOOKUP(B4,'Selejtező eredmény - Döntő'!$B$19:$L$34,9,FALSE),)</f>
        <v>2</v>
      </c>
      <c r="M4" s="35">
        <f>IFERROR(VLOOKUP(B4,'Selejtező eredmény - Döntő'!$B$8:$L$15,9,FALSE),)</f>
        <v>2</v>
      </c>
      <c r="N4" s="35">
        <f ca="1">IFERROR(VLOOKUP(B4,'Selejtező eredmény - Döntő'!$B$37:$F$82,5,FALSE),)</f>
        <v>234</v>
      </c>
      <c r="O4" s="35">
        <f>IFERROR(VLOOKUP(B4,'Selejtező eredmény - Döntő'!$B$19:$L$34,11,FALSE),)</f>
        <v>199</v>
      </c>
      <c r="P4" s="35">
        <f>IFERROR(VLOOKUP(B4,'Selejtező eredmény - Döntő'!$B$8:$L$15,11,FALSE),)</f>
        <v>246</v>
      </c>
    </row>
    <row r="5" spans="1:21">
      <c r="A5" s="1">
        <v>3</v>
      </c>
      <c r="B5" s="1" t="s">
        <v>70</v>
      </c>
      <c r="C5" s="37" t="s">
        <v>86</v>
      </c>
      <c r="D5" s="2">
        <f t="shared" ca="1" si="0"/>
        <v>1571</v>
      </c>
      <c r="E5" s="2">
        <f t="shared" ca="1" si="1"/>
        <v>8</v>
      </c>
      <c r="F5" s="22">
        <f t="shared" ca="1" si="2"/>
        <v>196.375</v>
      </c>
      <c r="G5" s="23">
        <f t="shared" ca="1" si="3"/>
        <v>233</v>
      </c>
      <c r="H5" s="35">
        <f ca="1">VLOOKUP(B5,'Selejtező eredmény - Döntő'!$B$37:$F$82,3,FALSE)</f>
        <v>853</v>
      </c>
      <c r="I5" s="35">
        <f>IFERROR(VLOOKUP(B5,'Selejtező eredmény - Döntő'!$B$19:$K$34,10,FALSE),)</f>
        <v>415</v>
      </c>
      <c r="J5" s="35">
        <f>IFERROR(VLOOKUP(B5,'Selejtező eredmény - Döntő'!$B$8:$K$15,10,FALSE),)</f>
        <v>303</v>
      </c>
      <c r="K5" s="35">
        <f ca="1">IFERROR(VLOOKUP(B5,'Selejtező eredmény - Döntő'!$B$37:$G$83,6,FALSE),)</f>
        <v>4</v>
      </c>
      <c r="L5" s="35">
        <f>IFERROR(VLOOKUP(B5,'Selejtező eredmény - Döntő'!$B$19:$L$34,9,FALSE),)</f>
        <v>2</v>
      </c>
      <c r="M5" s="35">
        <f>IFERROR(VLOOKUP(B5,'Selejtező eredmény - Döntő'!$B$8:$L$15,9,FALSE),)</f>
        <v>2</v>
      </c>
      <c r="N5" s="35">
        <f ca="1">IFERROR(VLOOKUP(B5,'Selejtező eredmény - Döntő'!$B$37:$F$82,5,FALSE),)</f>
        <v>233</v>
      </c>
      <c r="O5" s="35">
        <f>IFERROR(VLOOKUP(B5,'Selejtező eredmény - Döntő'!$B$19:$L$34,11,FALSE),)</f>
        <v>210</v>
      </c>
      <c r="P5" s="35">
        <f>IFERROR(VLOOKUP(B5,'Selejtező eredmény - Döntő'!$B$8:$L$15,11,FALSE),)</f>
        <v>158</v>
      </c>
      <c r="S5" s="1" t="s">
        <v>41</v>
      </c>
    </row>
    <row r="6" spans="1:21">
      <c r="A6" s="1">
        <v>4</v>
      </c>
      <c r="B6" s="1" t="s">
        <v>47</v>
      </c>
      <c r="C6" s="37" t="s">
        <v>86</v>
      </c>
      <c r="D6" s="2">
        <f t="shared" ca="1" si="0"/>
        <v>1531</v>
      </c>
      <c r="E6" s="2">
        <f t="shared" ca="1" si="1"/>
        <v>8</v>
      </c>
      <c r="F6" s="22">
        <f t="shared" ca="1" si="2"/>
        <v>191.375</v>
      </c>
      <c r="G6" s="23">
        <f t="shared" ca="1" si="3"/>
        <v>244</v>
      </c>
      <c r="H6" s="35">
        <f ca="1">VLOOKUP(B6,'Selejtező eredmény - Döntő'!$B$37:$F$82,3,FALSE)</f>
        <v>823</v>
      </c>
      <c r="I6" s="35">
        <f>IFERROR(VLOOKUP(B6,'Selejtező eredmény - Döntő'!$B$19:$K$34,10,FALSE),)</f>
        <v>345</v>
      </c>
      <c r="J6" s="35">
        <f>IFERROR(VLOOKUP(B6,'Selejtező eredmény - Döntő'!$B$8:$K$15,10,FALSE),)</f>
        <v>363</v>
      </c>
      <c r="K6" s="35">
        <f ca="1">IFERROR(VLOOKUP(B6,'Selejtező eredmény - Döntő'!$B$37:$G$83,6,FALSE),)</f>
        <v>4</v>
      </c>
      <c r="L6" s="35">
        <f>IFERROR(VLOOKUP(B6,'Selejtező eredmény - Döntő'!$B$19:$L$34,9,FALSE),)</f>
        <v>2</v>
      </c>
      <c r="M6" s="35">
        <f>IFERROR(VLOOKUP(B6,'Selejtező eredmény - Döntő'!$B$8:$L$15,9,FALSE),)</f>
        <v>2</v>
      </c>
      <c r="N6" s="35">
        <f ca="1">IFERROR(VLOOKUP(B6,'Selejtező eredmény - Döntő'!$B$37:$F$82,5,FALSE),)</f>
        <v>244</v>
      </c>
      <c r="O6" s="35">
        <f>IFERROR(VLOOKUP(B6,'Selejtező eredmény - Döntő'!$B$19:$L$34,11,FALSE),)</f>
        <v>178</v>
      </c>
      <c r="P6" s="35">
        <f>IFERROR(VLOOKUP(B6,'Selejtező eredmény - Döntő'!$B$8:$L$15,11,FALSE),)</f>
        <v>202</v>
      </c>
      <c r="S6" s="28" t="s">
        <v>75</v>
      </c>
      <c r="T6" s="1">
        <v>247</v>
      </c>
      <c r="U6" s="32" t="s">
        <v>90</v>
      </c>
    </row>
    <row r="7" spans="1:21">
      <c r="A7" s="1">
        <v>5</v>
      </c>
      <c r="B7" s="1" t="s">
        <v>60</v>
      </c>
      <c r="C7" s="37" t="s">
        <v>86</v>
      </c>
      <c r="D7" s="2">
        <f t="shared" ca="1" si="0"/>
        <v>1503</v>
      </c>
      <c r="E7" s="2">
        <f t="shared" ca="1" si="1"/>
        <v>8</v>
      </c>
      <c r="F7" s="22">
        <f t="shared" ca="1" si="2"/>
        <v>187.875</v>
      </c>
      <c r="G7" s="23">
        <f t="shared" ca="1" si="3"/>
        <v>232</v>
      </c>
      <c r="H7" s="35">
        <f ca="1">VLOOKUP(B7,'Selejtező eredmény - Döntő'!$B$37:$F$82,3,FALSE)</f>
        <v>784</v>
      </c>
      <c r="I7" s="35">
        <f>IFERROR(VLOOKUP(B7,'Selejtező eredmény - Döntő'!$B$19:$K$34,10,FALSE),)</f>
        <v>408</v>
      </c>
      <c r="J7" s="35">
        <f>IFERROR(VLOOKUP(B7,'Selejtező eredmény - Döntő'!$B$8:$K$15,10,FALSE),)</f>
        <v>311</v>
      </c>
      <c r="K7" s="35">
        <f ca="1">IFERROR(VLOOKUP(B7,'Selejtező eredmény - Döntő'!$B$37:$G$83,6,FALSE),)</f>
        <v>4</v>
      </c>
      <c r="L7" s="35">
        <f>IFERROR(VLOOKUP(B7,'Selejtező eredmény - Döntő'!$B$19:$L$34,9,FALSE),)</f>
        <v>2</v>
      </c>
      <c r="M7" s="35">
        <f>IFERROR(VLOOKUP(B7,'Selejtező eredmény - Döntő'!$B$8:$L$15,9,FALSE),)</f>
        <v>2</v>
      </c>
      <c r="N7" s="35">
        <f ca="1">IFERROR(VLOOKUP(B7,'Selejtező eredmény - Döntő'!$B$37:$F$82,5,FALSE),)</f>
        <v>232</v>
      </c>
      <c r="O7" s="35">
        <f>IFERROR(VLOOKUP(B7,'Selejtező eredmény - Döntő'!$B$19:$L$34,11,FALSE),)</f>
        <v>212</v>
      </c>
      <c r="P7" s="35">
        <f>IFERROR(VLOOKUP(B7,'Selejtező eredmény - Döntő'!$B$8:$L$15,11,FALSE),)</f>
        <v>166</v>
      </c>
      <c r="S7" s="28" t="s">
        <v>68</v>
      </c>
      <c r="T7" s="1">
        <v>246</v>
      </c>
    </row>
    <row r="8" spans="1:21">
      <c r="A8" s="1">
        <v>6</v>
      </c>
      <c r="B8" s="1" t="s">
        <v>50</v>
      </c>
      <c r="C8" s="37" t="s">
        <v>86</v>
      </c>
      <c r="D8" s="2">
        <f t="shared" ca="1" si="0"/>
        <v>1571</v>
      </c>
      <c r="E8" s="2">
        <f t="shared" ca="1" si="1"/>
        <v>8</v>
      </c>
      <c r="F8" s="22">
        <f t="shared" ca="1" si="2"/>
        <v>196.375</v>
      </c>
      <c r="G8" s="23">
        <f t="shared" ca="1" si="3"/>
        <v>240</v>
      </c>
      <c r="H8" s="35">
        <f ca="1">VLOOKUP(B8,'Selejtező eredmény - Döntő'!$B$37:$F$82,3,FALSE)</f>
        <v>773</v>
      </c>
      <c r="I8" s="35">
        <f>IFERROR(VLOOKUP(B8,'Selejtező eredmény - Döntő'!$B$19:$K$34,10,FALSE),)</f>
        <v>465</v>
      </c>
      <c r="J8" s="35">
        <f>IFERROR(VLOOKUP(B8,'Selejtező eredmény - Döntő'!$B$8:$K$15,10,FALSE),)</f>
        <v>333</v>
      </c>
      <c r="K8" s="35">
        <f ca="1">IFERROR(VLOOKUP(B8,'Selejtező eredmény - Döntő'!$B$37:$G$83,6,FALSE),)</f>
        <v>4</v>
      </c>
      <c r="L8" s="35">
        <f>IFERROR(VLOOKUP(B8,'Selejtező eredmény - Döntő'!$B$19:$L$34,9,FALSE),)</f>
        <v>2</v>
      </c>
      <c r="M8" s="35">
        <f>IFERROR(VLOOKUP(B8,'Selejtező eredmény - Döntő'!$B$8:$L$15,9,FALSE),)</f>
        <v>2</v>
      </c>
      <c r="N8" s="35">
        <f ca="1">IFERROR(VLOOKUP(B8,'Selejtező eredmény - Döntő'!$B$37:$F$82,5,FALSE),)</f>
        <v>240</v>
      </c>
      <c r="O8" s="35">
        <f>IFERROR(VLOOKUP(B8,'Selejtező eredmény - Döntő'!$B$19:$L$34,11,FALSE),)</f>
        <v>237</v>
      </c>
      <c r="P8" s="35">
        <f>IFERROR(VLOOKUP(B8,'Selejtező eredmény - Döntő'!$B$8:$L$15,11,FALSE),)</f>
        <v>188</v>
      </c>
    </row>
    <row r="9" spans="1:21">
      <c r="A9" s="1">
        <v>7</v>
      </c>
      <c r="B9" s="1" t="s">
        <v>69</v>
      </c>
      <c r="C9" s="37" t="s">
        <v>86</v>
      </c>
      <c r="D9" s="2">
        <f t="shared" ca="1" si="0"/>
        <v>1103</v>
      </c>
      <c r="E9" s="2">
        <f t="shared" ca="1" si="1"/>
        <v>6</v>
      </c>
      <c r="F9" s="22">
        <f t="shared" ca="1" si="2"/>
        <v>183.83333333333334</v>
      </c>
      <c r="G9" s="23">
        <f t="shared" ca="1" si="3"/>
        <v>211</v>
      </c>
      <c r="H9" s="35">
        <f ca="1">VLOOKUP(B9,'Selejtező eredmény - Döntő'!$B$37:$F$82,3,FALSE)</f>
        <v>743</v>
      </c>
      <c r="I9" s="35">
        <f>IFERROR(VLOOKUP(B9,'Selejtező eredmény - Döntő'!$B$19:$K$34,10,FALSE),)</f>
        <v>360</v>
      </c>
      <c r="J9" s="35">
        <f>IFERROR(VLOOKUP(B9,'Selejtező eredmény - Döntő'!$B$8:$K$15,10,FALSE),)</f>
        <v>0</v>
      </c>
      <c r="K9" s="35">
        <f ca="1">IFERROR(VLOOKUP(B9,'Selejtező eredmény - Döntő'!$B$37:$G$83,6,FALSE),)</f>
        <v>4</v>
      </c>
      <c r="L9" s="35">
        <f>IFERROR(VLOOKUP(B9,'Selejtező eredmény - Döntő'!$B$19:$L$34,9,FALSE),)</f>
        <v>2</v>
      </c>
      <c r="M9" s="35">
        <f>IFERROR(VLOOKUP(B9,'Selejtező eredmény - Döntő'!$B$8:$L$15,9,FALSE),)</f>
        <v>0</v>
      </c>
      <c r="N9" s="35">
        <f ca="1">IFERROR(VLOOKUP(B9,'Selejtező eredmény - Döntő'!$B$37:$F$82,5,FALSE),)</f>
        <v>193</v>
      </c>
      <c r="O9" s="35">
        <f>IFERROR(VLOOKUP(B9,'Selejtező eredmény - Döntő'!$B$19:$L$34,11,FALSE),)</f>
        <v>211</v>
      </c>
      <c r="P9" s="35">
        <f>IFERROR(VLOOKUP(B9,'Selejtező eredmény - Döntő'!$B$8:$L$15,11,FALSE),)</f>
        <v>0</v>
      </c>
    </row>
    <row r="10" spans="1:21">
      <c r="A10" s="1">
        <v>8</v>
      </c>
      <c r="B10" s="1" t="s">
        <v>66</v>
      </c>
      <c r="C10" s="37" t="s">
        <v>86</v>
      </c>
      <c r="D10" s="2">
        <f t="shared" ca="1" si="0"/>
        <v>1425</v>
      </c>
      <c r="E10" s="2">
        <f t="shared" ca="1" si="1"/>
        <v>8</v>
      </c>
      <c r="F10" s="22">
        <f t="shared" ca="1" si="2"/>
        <v>178.125</v>
      </c>
      <c r="G10" s="23">
        <f t="shared" ca="1" si="3"/>
        <v>213</v>
      </c>
      <c r="H10" s="35">
        <f ca="1">VLOOKUP(B10,'Selejtező eredmény - Döntő'!$B$37:$F$82,3,FALSE)</f>
        <v>730</v>
      </c>
      <c r="I10" s="35">
        <f>IFERROR(VLOOKUP(B10,'Selejtező eredmény - Döntő'!$B$19:$K$34,10,FALSE),)</f>
        <v>388</v>
      </c>
      <c r="J10" s="35">
        <f>IFERROR(VLOOKUP(B10,'Selejtező eredmény - Döntő'!$B$8:$K$15,10,FALSE),)</f>
        <v>307</v>
      </c>
      <c r="K10" s="35">
        <f ca="1">IFERROR(VLOOKUP(B10,'Selejtező eredmény - Döntő'!$B$37:$G$83,6,FALSE),)</f>
        <v>4</v>
      </c>
      <c r="L10" s="35">
        <f>IFERROR(VLOOKUP(B10,'Selejtező eredmény - Döntő'!$B$19:$L$34,9,FALSE),)</f>
        <v>2</v>
      </c>
      <c r="M10" s="35">
        <f>IFERROR(VLOOKUP(B10,'Selejtező eredmény - Döntő'!$B$8:$L$15,9,FALSE),)</f>
        <v>2</v>
      </c>
      <c r="N10" s="35">
        <f ca="1">IFERROR(VLOOKUP(B10,'Selejtező eredmény - Döntő'!$B$37:$F$82,5,FALSE),)</f>
        <v>213</v>
      </c>
      <c r="O10" s="35">
        <f>IFERROR(VLOOKUP(B10,'Selejtező eredmény - Döntő'!$B$19:$L$34,11,FALSE),)</f>
        <v>195</v>
      </c>
      <c r="P10" s="35">
        <f>IFERROR(VLOOKUP(B10,'Selejtező eredmény - Döntő'!$B$8:$L$15,11,FALSE),)</f>
        <v>163</v>
      </c>
    </row>
    <row r="11" spans="1:21">
      <c r="A11" s="1">
        <v>9</v>
      </c>
      <c r="B11" s="1" t="s">
        <v>54</v>
      </c>
      <c r="C11" s="37" t="s">
        <v>86</v>
      </c>
      <c r="D11" s="2">
        <f t="shared" ca="1" si="0"/>
        <v>1044</v>
      </c>
      <c r="E11" s="2">
        <f t="shared" ca="1" si="1"/>
        <v>6</v>
      </c>
      <c r="F11" s="22">
        <f t="shared" ca="1" si="2"/>
        <v>174</v>
      </c>
      <c r="G11" s="23">
        <f t="shared" ca="1" si="3"/>
        <v>205</v>
      </c>
      <c r="H11" s="35">
        <f ca="1">VLOOKUP(B11,'Selejtező eredmény - Döntő'!$B$37:$F$82,3,FALSE)</f>
        <v>722</v>
      </c>
      <c r="I11" s="35">
        <f>IFERROR(VLOOKUP(B11,'Selejtező eredmény - Döntő'!$B$19:$K$34,10,FALSE),)</f>
        <v>322</v>
      </c>
      <c r="J11" s="35">
        <f>IFERROR(VLOOKUP(B11,'Selejtező eredmény - Döntő'!$B$8:$K$15,10,FALSE),)</f>
        <v>0</v>
      </c>
      <c r="K11" s="35">
        <f ca="1">IFERROR(VLOOKUP(B11,'Selejtező eredmény - Döntő'!$B$37:$G$83,6,FALSE),)</f>
        <v>4</v>
      </c>
      <c r="L11" s="35">
        <f>IFERROR(VLOOKUP(B11,'Selejtező eredmény - Döntő'!$B$19:$L$34,9,FALSE),)</f>
        <v>2</v>
      </c>
      <c r="M11" s="35">
        <f>IFERROR(VLOOKUP(B11,'Selejtező eredmény - Döntő'!$B$8:$L$15,9,FALSE),)</f>
        <v>0</v>
      </c>
      <c r="N11" s="35">
        <f ca="1">IFERROR(VLOOKUP(B11,'Selejtező eredmény - Döntő'!$B$37:$F$82,5,FALSE),)</f>
        <v>205</v>
      </c>
      <c r="O11" s="35">
        <f>IFERROR(VLOOKUP(B11,'Selejtező eredmény - Döntő'!$B$19:$L$34,11,FALSE),)</f>
        <v>174</v>
      </c>
      <c r="P11" s="35">
        <f>IFERROR(VLOOKUP(B11,'Selejtező eredmény - Döntő'!$B$8:$L$15,11,FALSE),)</f>
        <v>0</v>
      </c>
    </row>
    <row r="12" spans="1:21">
      <c r="A12" s="1">
        <v>10</v>
      </c>
      <c r="B12" s="36" t="s">
        <v>61</v>
      </c>
      <c r="C12" s="37" t="s">
        <v>87</v>
      </c>
      <c r="D12" s="2">
        <f t="shared" ca="1" si="0"/>
        <v>1001</v>
      </c>
      <c r="E12" s="2">
        <f t="shared" ca="1" si="1"/>
        <v>6</v>
      </c>
      <c r="F12" s="22">
        <f t="shared" ca="1" si="2"/>
        <v>166.83333333333334</v>
      </c>
      <c r="G12" s="23">
        <f t="shared" ca="1" si="3"/>
        <v>198</v>
      </c>
      <c r="H12" s="35">
        <f ca="1">VLOOKUP(B12,'Selejtező eredmény - Döntő'!$B$37:$F$82,3,FALSE)</f>
        <v>697</v>
      </c>
      <c r="I12" s="35">
        <f>IFERROR(VLOOKUP(B12,'Selejtező eredmény - Döntő'!$B$19:$K$34,10,FALSE),)</f>
        <v>304</v>
      </c>
      <c r="J12" s="35">
        <f>IFERROR(VLOOKUP(B12,'Selejtező eredmény - Döntő'!$B$8:$K$15,10,FALSE),)</f>
        <v>0</v>
      </c>
      <c r="K12" s="35">
        <f ca="1">IFERROR(VLOOKUP(B12,'Selejtező eredmény - Döntő'!$B$37:$G$83,6,FALSE),)</f>
        <v>4</v>
      </c>
      <c r="L12" s="35">
        <f>IFERROR(VLOOKUP(B12,'Selejtező eredmény - Döntő'!$B$19:$L$34,9,FALSE),)</f>
        <v>2</v>
      </c>
      <c r="M12" s="35">
        <f>IFERROR(VLOOKUP(B12,'Selejtező eredmény - Döntő'!$B$8:$L$15,9,FALSE),)</f>
        <v>0</v>
      </c>
      <c r="N12" s="35">
        <f ca="1">IFERROR(VLOOKUP(B12,'Selejtező eredmény - Döntő'!$B$37:$F$82,5,FALSE),)</f>
        <v>198</v>
      </c>
      <c r="O12" s="35">
        <f>IFERROR(VLOOKUP(B12,'Selejtező eredmény - Döntő'!$B$19:$L$34,11,FALSE),)</f>
        <v>169</v>
      </c>
      <c r="P12" s="35">
        <f>IFERROR(VLOOKUP(B12,'Selejtező eredmény - Döntő'!$B$8:$L$15,11,FALSE),)</f>
        <v>0</v>
      </c>
    </row>
    <row r="13" spans="1:21">
      <c r="A13" s="1">
        <v>11</v>
      </c>
      <c r="B13" s="36" t="s">
        <v>56</v>
      </c>
      <c r="C13" s="37" t="s">
        <v>87</v>
      </c>
      <c r="D13" s="2">
        <f t="shared" ca="1" si="0"/>
        <v>990</v>
      </c>
      <c r="E13" s="2">
        <f t="shared" ca="1" si="1"/>
        <v>6</v>
      </c>
      <c r="F13" s="22">
        <f t="shared" ca="1" si="2"/>
        <v>165</v>
      </c>
      <c r="G13" s="23">
        <f t="shared" ca="1" si="3"/>
        <v>183</v>
      </c>
      <c r="H13" s="35">
        <f ca="1">VLOOKUP(B13,'Selejtező eredmény - Döntő'!$B$37:$F$82,3,FALSE)</f>
        <v>688</v>
      </c>
      <c r="I13" s="35">
        <f>IFERROR(VLOOKUP(B13,'Selejtező eredmény - Döntő'!$B$19:$K$34,10,FALSE),)</f>
        <v>302</v>
      </c>
      <c r="J13" s="35">
        <f>IFERROR(VLOOKUP(B13,'Selejtező eredmény - Döntő'!$B$8:$K$15,10,FALSE),)</f>
        <v>0</v>
      </c>
      <c r="K13" s="35">
        <f ca="1">IFERROR(VLOOKUP(B13,'Selejtező eredmény - Döntő'!$B$37:$G$83,6,FALSE),)</f>
        <v>4</v>
      </c>
      <c r="L13" s="35">
        <f>IFERROR(VLOOKUP(B13,'Selejtező eredmény - Döntő'!$B$19:$L$34,9,FALSE),)</f>
        <v>2</v>
      </c>
      <c r="M13" s="35">
        <f>IFERROR(VLOOKUP(B13,'Selejtező eredmény - Döntő'!$B$8:$L$15,9,FALSE),)</f>
        <v>0</v>
      </c>
      <c r="N13" s="35">
        <f ca="1">IFERROR(VLOOKUP(B13,'Selejtező eredmény - Döntő'!$B$37:$F$82,5,FALSE),)</f>
        <v>183</v>
      </c>
      <c r="O13" s="35">
        <f>IFERROR(VLOOKUP(B13,'Selejtező eredmény - Döntő'!$B$19:$L$34,11,FALSE),)</f>
        <v>151</v>
      </c>
      <c r="P13" s="35">
        <f>IFERROR(VLOOKUP(B13,'Selejtező eredmény - Döntő'!$B$8:$L$15,11,FALSE),)</f>
        <v>0</v>
      </c>
    </row>
    <row r="14" spans="1:21">
      <c r="A14" s="1">
        <v>12</v>
      </c>
      <c r="B14" s="1" t="s">
        <v>73</v>
      </c>
      <c r="C14" s="37" t="s">
        <v>86</v>
      </c>
      <c r="D14" s="2">
        <f t="shared" ca="1" si="0"/>
        <v>989</v>
      </c>
      <c r="E14" s="2">
        <f t="shared" ca="1" si="1"/>
        <v>6</v>
      </c>
      <c r="F14" s="22">
        <f t="shared" ca="1" si="2"/>
        <v>164.83333333333334</v>
      </c>
      <c r="G14" s="23">
        <f t="shared" ca="1" si="3"/>
        <v>189</v>
      </c>
      <c r="H14" s="35">
        <f ca="1">VLOOKUP(B14,'Selejtező eredmény - Döntő'!$B$37:$F$82,3,FALSE)</f>
        <v>687</v>
      </c>
      <c r="I14" s="35">
        <f>IFERROR(VLOOKUP(B14,'Selejtező eredmény - Döntő'!$B$19:$K$34,10,FALSE),)</f>
        <v>302</v>
      </c>
      <c r="J14" s="35">
        <f>IFERROR(VLOOKUP(B14,'Selejtező eredmény - Döntő'!$B$8:$K$15,10,FALSE),)</f>
        <v>0</v>
      </c>
      <c r="K14" s="35">
        <f ca="1">IFERROR(VLOOKUP(B14,'Selejtező eredmény - Döntő'!$B$37:$G$83,6,FALSE),)</f>
        <v>4</v>
      </c>
      <c r="L14" s="35">
        <f>IFERROR(VLOOKUP(B14,'Selejtező eredmény - Döntő'!$B$19:$L$34,9,FALSE),)</f>
        <v>2</v>
      </c>
      <c r="M14" s="35">
        <f>IFERROR(VLOOKUP(B14,'Selejtező eredmény - Döntő'!$B$8:$L$15,9,FALSE),)</f>
        <v>0</v>
      </c>
      <c r="N14" s="35">
        <f ca="1">IFERROR(VLOOKUP(B14,'Selejtező eredmény - Döntő'!$B$37:$F$82,5,FALSE),)</f>
        <v>189</v>
      </c>
      <c r="O14" s="35">
        <f>IFERROR(VLOOKUP(B14,'Selejtező eredmény - Döntő'!$B$19:$L$34,11,FALSE),)</f>
        <v>158</v>
      </c>
      <c r="P14" s="35">
        <f>IFERROR(VLOOKUP(B14,'Selejtező eredmény - Döntő'!$B$8:$L$15,11,FALSE),)</f>
        <v>0</v>
      </c>
    </row>
    <row r="15" spans="1:21">
      <c r="A15" s="1">
        <v>13</v>
      </c>
      <c r="B15" s="1" t="s">
        <v>64</v>
      </c>
      <c r="C15" s="37" t="s">
        <v>86</v>
      </c>
      <c r="D15" s="2">
        <f t="shared" ca="1" si="0"/>
        <v>1406</v>
      </c>
      <c r="E15" s="2">
        <f t="shared" ca="1" si="1"/>
        <v>8</v>
      </c>
      <c r="F15" s="22">
        <f t="shared" ca="1" si="2"/>
        <v>175.75</v>
      </c>
      <c r="G15" s="23">
        <f t="shared" ca="1" si="3"/>
        <v>222</v>
      </c>
      <c r="H15" s="35">
        <f ca="1">VLOOKUP(B15,'Selejtező eredmény - Döntő'!$B$37:$F$82,3,FALSE)</f>
        <v>684</v>
      </c>
      <c r="I15" s="35">
        <f>IFERROR(VLOOKUP(B15,'Selejtező eredmény - Döntő'!$B$19:$K$34,10,FALSE),)</f>
        <v>403</v>
      </c>
      <c r="J15" s="35">
        <f>IFERROR(VLOOKUP(B15,'Selejtező eredmény - Döntő'!$B$8:$K$15,10,FALSE),)</f>
        <v>319</v>
      </c>
      <c r="K15" s="35">
        <f ca="1">IFERROR(VLOOKUP(B15,'Selejtező eredmény - Döntő'!$B$37:$G$83,6,FALSE),)</f>
        <v>4</v>
      </c>
      <c r="L15" s="35">
        <f>IFERROR(VLOOKUP(B15,'Selejtező eredmény - Döntő'!$B$19:$L$34,9,FALSE),)</f>
        <v>2</v>
      </c>
      <c r="M15" s="35">
        <f>IFERROR(VLOOKUP(B15,'Selejtező eredmény - Döntő'!$B$8:$L$15,9,FALSE),)</f>
        <v>2</v>
      </c>
      <c r="N15" s="35">
        <f ca="1">IFERROR(VLOOKUP(B15,'Selejtező eredmény - Döntő'!$B$37:$F$82,5,FALSE),)</f>
        <v>188</v>
      </c>
      <c r="O15" s="35">
        <f>IFERROR(VLOOKUP(B15,'Selejtező eredmény - Döntő'!$B$19:$L$34,11,FALSE),)</f>
        <v>222</v>
      </c>
      <c r="P15" s="35">
        <f>IFERROR(VLOOKUP(B15,'Selejtező eredmény - Döntő'!$B$8:$L$15,11,FALSE),)</f>
        <v>168</v>
      </c>
    </row>
    <row r="16" spans="1:21">
      <c r="A16" s="21">
        <v>14</v>
      </c>
      <c r="B16" s="1" t="s">
        <v>71</v>
      </c>
      <c r="C16" s="37" t="s">
        <v>86</v>
      </c>
      <c r="D16" s="2">
        <f t="shared" ca="1" si="0"/>
        <v>971</v>
      </c>
      <c r="E16" s="2">
        <f t="shared" ca="1" si="1"/>
        <v>6</v>
      </c>
      <c r="F16" s="22">
        <f t="shared" ca="1" si="2"/>
        <v>161.83333333333334</v>
      </c>
      <c r="G16" s="23">
        <f t="shared" ca="1" si="3"/>
        <v>184</v>
      </c>
      <c r="H16" s="35">
        <f ca="1">VLOOKUP(B16,'Selejtező eredmény - Döntő'!$B$37:$F$82,3,FALSE)</f>
        <v>674</v>
      </c>
      <c r="I16" s="35">
        <f>IFERROR(VLOOKUP(B16,'Selejtező eredmény - Döntő'!$B$19:$K$34,10,FALSE),)</f>
        <v>297</v>
      </c>
      <c r="J16" s="35">
        <f>IFERROR(VLOOKUP(B16,'Selejtező eredmény - Döntő'!$B$8:$K$15,10,FALSE),)</f>
        <v>0</v>
      </c>
      <c r="K16" s="35">
        <f ca="1">IFERROR(VLOOKUP(B16,'Selejtező eredmény - Döntő'!$B$37:$G$83,6,FALSE),)</f>
        <v>4</v>
      </c>
      <c r="L16" s="35">
        <f>IFERROR(VLOOKUP(B16,'Selejtező eredmény - Döntő'!$B$19:$L$34,9,FALSE),)</f>
        <v>2</v>
      </c>
      <c r="M16" s="35">
        <f>IFERROR(VLOOKUP(B16,'Selejtező eredmény - Döntő'!$B$8:$L$15,9,FALSE),)</f>
        <v>0</v>
      </c>
      <c r="N16" s="35">
        <f ca="1">IFERROR(VLOOKUP(B16,'Selejtező eredmény - Döntő'!$B$37:$F$82,5,FALSE),)</f>
        <v>184</v>
      </c>
      <c r="O16" s="35">
        <f>IFERROR(VLOOKUP(B16,'Selejtező eredmény - Döntő'!$B$19:$L$34,11,FALSE),)</f>
        <v>165</v>
      </c>
      <c r="P16" s="35">
        <f>IFERROR(VLOOKUP(B16,'Selejtező eredmény - Döntő'!$B$8:$L$15,11,FALSE),)</f>
        <v>0</v>
      </c>
    </row>
    <row r="17" spans="1:16">
      <c r="A17" s="21">
        <v>15</v>
      </c>
      <c r="B17" s="36" t="s">
        <v>23</v>
      </c>
      <c r="C17" s="37" t="s">
        <v>87</v>
      </c>
      <c r="D17" s="2">
        <f t="shared" ca="1" si="0"/>
        <v>988</v>
      </c>
      <c r="E17" s="2">
        <f t="shared" ca="1" si="1"/>
        <v>6</v>
      </c>
      <c r="F17" s="22">
        <f t="shared" ca="1" si="2"/>
        <v>164.66666666666666</v>
      </c>
      <c r="G17" s="23">
        <f t="shared" ca="1" si="3"/>
        <v>178</v>
      </c>
      <c r="H17" s="35">
        <f ca="1">VLOOKUP(B17,'Selejtező eredmény - Döntő'!$B$37:$F$82,3,FALSE)</f>
        <v>665</v>
      </c>
      <c r="I17" s="35">
        <f>IFERROR(VLOOKUP(B17,'Selejtező eredmény - Döntő'!$B$19:$K$34,10,FALSE),)</f>
        <v>323</v>
      </c>
      <c r="J17" s="35">
        <f>IFERROR(VLOOKUP(B17,'Selejtező eredmény - Döntő'!$B$8:$K$15,10,FALSE),)</f>
        <v>0</v>
      </c>
      <c r="K17" s="35">
        <f ca="1">IFERROR(VLOOKUP(B17,'Selejtező eredmény - Döntő'!$B$37:$G$83,6,FALSE),)</f>
        <v>4</v>
      </c>
      <c r="L17" s="35">
        <f>IFERROR(VLOOKUP(B17,'Selejtező eredmény - Döntő'!$B$19:$L$34,9,FALSE),)</f>
        <v>2</v>
      </c>
      <c r="M17" s="35">
        <f>IFERROR(VLOOKUP(B17,'Selejtező eredmény - Döntő'!$B$8:$L$15,9,FALSE),)</f>
        <v>0</v>
      </c>
      <c r="N17" s="35">
        <f ca="1">IFERROR(VLOOKUP(B17,'Selejtező eredmény - Döntő'!$B$37:$F$82,5,FALSE),)</f>
        <v>178</v>
      </c>
      <c r="O17" s="35">
        <f>IFERROR(VLOOKUP(B17,'Selejtező eredmény - Döntő'!$B$19:$L$34,11,FALSE),)</f>
        <v>167</v>
      </c>
      <c r="P17" s="35">
        <f>IFERROR(VLOOKUP(B17,'Selejtező eredmény - Döntő'!$B$8:$L$15,11,FALSE),)</f>
        <v>0</v>
      </c>
    </row>
    <row r="18" spans="1:16">
      <c r="A18" s="21">
        <v>16</v>
      </c>
      <c r="B18" s="1" t="s">
        <v>26</v>
      </c>
      <c r="C18" s="37" t="s">
        <v>86</v>
      </c>
      <c r="D18" s="2">
        <f t="shared" ca="1" si="0"/>
        <v>911</v>
      </c>
      <c r="E18" s="2">
        <f t="shared" ca="1" si="1"/>
        <v>6</v>
      </c>
      <c r="F18" s="22">
        <f t="shared" ca="1" si="2"/>
        <v>151.83333333333334</v>
      </c>
      <c r="G18" s="23">
        <f t="shared" ca="1" si="3"/>
        <v>174</v>
      </c>
      <c r="H18" s="35">
        <f ca="1">VLOOKUP(B18,'Selejtező eredmény - Döntő'!$B$37:$F$82,3,FALSE)</f>
        <v>663</v>
      </c>
      <c r="I18" s="35">
        <f>IFERROR(VLOOKUP(B18,'Selejtező eredmény - Döntő'!$B$19:$K$34,10,FALSE),)</f>
        <v>248</v>
      </c>
      <c r="J18" s="35">
        <f>IFERROR(VLOOKUP(B18,'Selejtező eredmény - Döntő'!$B$8:$K$15,10,FALSE),)</f>
        <v>0</v>
      </c>
      <c r="K18" s="35">
        <f ca="1">IFERROR(VLOOKUP(B18,'Selejtező eredmény - Döntő'!$B$37:$G$83,6,FALSE),)</f>
        <v>4</v>
      </c>
      <c r="L18" s="35">
        <f>IFERROR(VLOOKUP(B18,'Selejtező eredmény - Döntő'!$B$19:$L$34,9,FALSE),)</f>
        <v>2</v>
      </c>
      <c r="M18" s="35">
        <f>IFERROR(VLOOKUP(B18,'Selejtező eredmény - Döntő'!$B$8:$L$15,9,FALSE),)</f>
        <v>0</v>
      </c>
      <c r="N18" s="35">
        <f ca="1">IFERROR(VLOOKUP(B18,'Selejtező eredmény - Döntő'!$B$37:$F$82,5,FALSE),)</f>
        <v>174</v>
      </c>
      <c r="O18" s="35">
        <f>IFERROR(VLOOKUP(B18,'Selejtező eredmény - Döntő'!$B$19:$L$34,11,FALSE),)</f>
        <v>127</v>
      </c>
      <c r="P18" s="35">
        <f>IFERROR(VLOOKUP(B18,'Selejtező eredmény - Döntő'!$B$8:$L$15,11,FALSE),)</f>
        <v>0</v>
      </c>
    </row>
    <row r="19" spans="1:16">
      <c r="A19" s="21">
        <v>17</v>
      </c>
      <c r="B19" s="1" t="s">
        <v>59</v>
      </c>
      <c r="C19" s="37" t="s">
        <v>86</v>
      </c>
      <c r="D19" s="2">
        <f t="shared" ca="1" si="0"/>
        <v>661</v>
      </c>
      <c r="E19" s="2">
        <f t="shared" ca="1" si="1"/>
        <v>4</v>
      </c>
      <c r="F19" s="22">
        <f t="shared" ca="1" si="2"/>
        <v>165.25</v>
      </c>
      <c r="G19" s="23">
        <f t="shared" ca="1" si="3"/>
        <v>191</v>
      </c>
      <c r="H19" s="35">
        <f ca="1">VLOOKUP(B19,'Selejtező eredmény - Döntő'!$B$37:$F$82,3,FALSE)</f>
        <v>661</v>
      </c>
      <c r="I19" s="35">
        <f>IFERROR(VLOOKUP(B19,'Selejtező eredmény - Döntő'!$B$19:$K$34,10,FALSE),)</f>
        <v>0</v>
      </c>
      <c r="J19" s="35">
        <f>IFERROR(VLOOKUP(B19,'Selejtező eredmény - Döntő'!$B$8:$K$15,10,FALSE),)</f>
        <v>0</v>
      </c>
      <c r="K19" s="35">
        <f ca="1">IFERROR(VLOOKUP(B19,'Selejtező eredmény - Döntő'!$B$37:$G$83,6,FALSE),)</f>
        <v>4</v>
      </c>
      <c r="L19" s="35">
        <f>IFERROR(VLOOKUP(B19,'Selejtező eredmény - Döntő'!$B$19:$L$34,9,FALSE),)</f>
        <v>0</v>
      </c>
      <c r="M19" s="35">
        <f>IFERROR(VLOOKUP(B19,'Selejtező eredmény - Döntő'!$B$8:$L$15,9,FALSE),)</f>
        <v>0</v>
      </c>
      <c r="N19" s="35">
        <f ca="1">IFERROR(VLOOKUP(B19,'Selejtező eredmény - Döntő'!$B$37:$F$82,5,FALSE),)</f>
        <v>191</v>
      </c>
      <c r="O19" s="35">
        <f>IFERROR(VLOOKUP(B19,'Selejtező eredmény - Döntő'!$B$19:$L$34,11,FALSE),)</f>
        <v>0</v>
      </c>
      <c r="P19" s="35">
        <f>IFERROR(VLOOKUP(B19,'Selejtező eredmény - Döntő'!$B$8:$L$15,11,FALSE),)</f>
        <v>0</v>
      </c>
    </row>
    <row r="20" spans="1:16">
      <c r="A20" s="21">
        <v>18</v>
      </c>
      <c r="B20" s="1" t="s">
        <v>67</v>
      </c>
      <c r="C20" s="37" t="s">
        <v>86</v>
      </c>
      <c r="D20" s="2">
        <f t="shared" ca="1" si="0"/>
        <v>656</v>
      </c>
      <c r="E20" s="2">
        <f t="shared" ca="1" si="1"/>
        <v>4</v>
      </c>
      <c r="F20" s="22">
        <f t="shared" ca="1" si="2"/>
        <v>164</v>
      </c>
      <c r="G20" s="23">
        <f t="shared" ca="1" si="3"/>
        <v>203</v>
      </c>
      <c r="H20" s="35">
        <f ca="1">VLOOKUP(B20,'Selejtező eredmény - Döntő'!$B$37:$F$82,3,FALSE)</f>
        <v>656</v>
      </c>
      <c r="I20" s="35">
        <f>IFERROR(VLOOKUP(B20,'Selejtező eredmény - Döntő'!$B$19:$K$34,10,FALSE),)</f>
        <v>0</v>
      </c>
      <c r="J20" s="35">
        <f>IFERROR(VLOOKUP(B20,'Selejtező eredmény - Döntő'!$B$8:$K$15,10,FALSE),)</f>
        <v>0</v>
      </c>
      <c r="K20" s="35">
        <f ca="1">IFERROR(VLOOKUP(B20,'Selejtező eredmény - Döntő'!$B$37:$G$83,6,FALSE),)</f>
        <v>4</v>
      </c>
      <c r="L20" s="35">
        <f>IFERROR(VLOOKUP(B20,'Selejtező eredmény - Döntő'!$B$19:$L$34,9,FALSE),)</f>
        <v>0</v>
      </c>
      <c r="M20" s="35">
        <f>IFERROR(VLOOKUP(B20,'Selejtező eredmény - Döntő'!$B$8:$L$15,9,FALSE),)</f>
        <v>0</v>
      </c>
      <c r="N20" s="35">
        <f ca="1">IFERROR(VLOOKUP(B20,'Selejtező eredmény - Döntő'!$B$37:$F$82,5,FALSE),)</f>
        <v>203</v>
      </c>
      <c r="O20" s="35">
        <f>IFERROR(VLOOKUP(B20,'Selejtező eredmény - Döntő'!$B$19:$L$34,11,FALSE),)</f>
        <v>0</v>
      </c>
      <c r="P20" s="35">
        <f>IFERROR(VLOOKUP(B20,'Selejtező eredmény - Döntő'!$B$8:$L$15,11,FALSE),)</f>
        <v>0</v>
      </c>
    </row>
    <row r="21" spans="1:16">
      <c r="A21" s="21">
        <v>19</v>
      </c>
      <c r="B21" s="1" t="s">
        <v>62</v>
      </c>
      <c r="C21" s="37" t="s">
        <v>86</v>
      </c>
      <c r="D21" s="2">
        <f t="shared" ca="1" si="0"/>
        <v>654</v>
      </c>
      <c r="E21" s="2">
        <f t="shared" ca="1" si="1"/>
        <v>4</v>
      </c>
      <c r="F21" s="22">
        <f t="shared" ca="1" si="2"/>
        <v>163.5</v>
      </c>
      <c r="G21" s="23">
        <f t="shared" ca="1" si="3"/>
        <v>181</v>
      </c>
      <c r="H21" s="35">
        <f ca="1">VLOOKUP(B21,'Selejtező eredmény - Döntő'!$B$37:$F$82,3,FALSE)</f>
        <v>654</v>
      </c>
      <c r="I21" s="35">
        <f>IFERROR(VLOOKUP(B21,'Selejtező eredmény - Döntő'!$B$19:$K$34,10,FALSE),)</f>
        <v>0</v>
      </c>
      <c r="J21" s="35">
        <f>IFERROR(VLOOKUP(B21,'Selejtező eredmény - Döntő'!$B$8:$K$15,10,FALSE),)</f>
        <v>0</v>
      </c>
      <c r="K21" s="35">
        <f ca="1">IFERROR(VLOOKUP(B21,'Selejtező eredmény - Döntő'!$B$37:$G$83,6,FALSE),)</f>
        <v>4</v>
      </c>
      <c r="L21" s="35">
        <f>IFERROR(VLOOKUP(B21,'Selejtező eredmény - Döntő'!$B$19:$L$34,9,FALSE),)</f>
        <v>0</v>
      </c>
      <c r="M21" s="35">
        <f>IFERROR(VLOOKUP(B21,'Selejtező eredmény - Döntő'!$B$8:$L$15,9,FALSE),)</f>
        <v>0</v>
      </c>
      <c r="N21" s="35">
        <f ca="1">IFERROR(VLOOKUP(B21,'Selejtező eredmény - Döntő'!$B$37:$F$82,5,FALSE),)</f>
        <v>181</v>
      </c>
      <c r="O21" s="35">
        <f>IFERROR(VLOOKUP(B21,'Selejtező eredmény - Döntő'!$B$19:$L$34,11,FALSE),)</f>
        <v>0</v>
      </c>
      <c r="P21" s="35">
        <f>IFERROR(VLOOKUP(B21,'Selejtező eredmény - Döntő'!$B$8:$L$15,11,FALSE),)</f>
        <v>0</v>
      </c>
    </row>
    <row r="22" spans="1:16">
      <c r="A22" s="21">
        <v>20</v>
      </c>
      <c r="B22" s="1" t="s">
        <v>19</v>
      </c>
      <c r="C22" s="37" t="s">
        <v>86</v>
      </c>
      <c r="D22" s="2">
        <f t="shared" ca="1" si="0"/>
        <v>653</v>
      </c>
      <c r="E22" s="2">
        <f t="shared" ca="1" si="1"/>
        <v>4</v>
      </c>
      <c r="F22" s="22">
        <f t="shared" ca="1" si="2"/>
        <v>163.25</v>
      </c>
      <c r="G22" s="23">
        <f t="shared" ca="1" si="3"/>
        <v>172</v>
      </c>
      <c r="H22" s="35">
        <f ca="1">VLOOKUP(B22,'Selejtező eredmény - Döntő'!$B$37:$F$82,3,FALSE)</f>
        <v>653</v>
      </c>
      <c r="I22" s="35">
        <f>IFERROR(VLOOKUP(B22,'Selejtező eredmény - Döntő'!$B$19:$K$34,10,FALSE),)</f>
        <v>0</v>
      </c>
      <c r="J22" s="35">
        <f>IFERROR(VLOOKUP(B22,'Selejtező eredmény - Döntő'!$B$8:$K$15,10,FALSE),)</f>
        <v>0</v>
      </c>
      <c r="K22" s="35">
        <f ca="1">IFERROR(VLOOKUP(B22,'Selejtező eredmény - Döntő'!$B$37:$G$83,6,FALSE),)</f>
        <v>4</v>
      </c>
      <c r="L22" s="35">
        <f>IFERROR(VLOOKUP(B22,'Selejtező eredmény - Döntő'!$B$19:$L$34,9,FALSE),)</f>
        <v>0</v>
      </c>
      <c r="M22" s="35">
        <f>IFERROR(VLOOKUP(B22,'Selejtező eredmény - Döntő'!$B$8:$L$15,9,FALSE),)</f>
        <v>0</v>
      </c>
      <c r="N22" s="35">
        <f ca="1">IFERROR(VLOOKUP(B22,'Selejtező eredmény - Döntő'!$B$37:$F$82,5,FALSE),)</f>
        <v>172</v>
      </c>
      <c r="O22" s="35">
        <f>IFERROR(VLOOKUP(B22,'Selejtező eredmény - Döntő'!$B$19:$L$34,11,FALSE),)</f>
        <v>0</v>
      </c>
      <c r="P22" s="35">
        <f>IFERROR(VLOOKUP(B22,'Selejtező eredmény - Döntő'!$B$8:$L$15,11,FALSE),)</f>
        <v>0</v>
      </c>
    </row>
    <row r="23" spans="1:16">
      <c r="A23" s="21">
        <v>21</v>
      </c>
      <c r="B23" s="36" t="s">
        <v>53</v>
      </c>
      <c r="C23" s="37" t="s">
        <v>87</v>
      </c>
      <c r="D23" s="2">
        <f t="shared" ca="1" si="0"/>
        <v>652</v>
      </c>
      <c r="E23" s="2">
        <f t="shared" ca="1" si="1"/>
        <v>4</v>
      </c>
      <c r="F23" s="22">
        <f t="shared" ca="1" si="2"/>
        <v>163</v>
      </c>
      <c r="G23" s="23">
        <f t="shared" ca="1" si="3"/>
        <v>184</v>
      </c>
      <c r="H23" s="35">
        <f ca="1">VLOOKUP(B23,'Selejtező eredmény - Döntő'!$B$37:$F$82,3,FALSE)</f>
        <v>652</v>
      </c>
      <c r="I23" s="35">
        <f>IFERROR(VLOOKUP(B23,'Selejtező eredmény - Döntő'!$B$19:$K$34,10,FALSE),)</f>
        <v>0</v>
      </c>
      <c r="J23" s="35">
        <f>IFERROR(VLOOKUP(B23,'Selejtező eredmény - Döntő'!$B$8:$K$15,10,FALSE),)</f>
        <v>0</v>
      </c>
      <c r="K23" s="35">
        <f ca="1">IFERROR(VLOOKUP(B23,'Selejtező eredmény - Döntő'!$B$37:$G$83,6,FALSE),)</f>
        <v>4</v>
      </c>
      <c r="L23" s="35">
        <f>IFERROR(VLOOKUP(B23,'Selejtező eredmény - Döntő'!$B$19:$L$34,9,FALSE),)</f>
        <v>0</v>
      </c>
      <c r="M23" s="35">
        <f>IFERROR(VLOOKUP(B23,'Selejtező eredmény - Döntő'!$B$8:$L$15,9,FALSE),)</f>
        <v>0</v>
      </c>
      <c r="N23" s="35">
        <f ca="1">IFERROR(VLOOKUP(B23,'Selejtező eredmény - Döntő'!$B$37:$F$82,5,FALSE),)</f>
        <v>184</v>
      </c>
      <c r="O23" s="35">
        <f>IFERROR(VLOOKUP(B23,'Selejtező eredmény - Döntő'!$B$19:$L$34,11,FALSE),)</f>
        <v>0</v>
      </c>
      <c r="P23" s="35">
        <f>IFERROR(VLOOKUP(B23,'Selejtező eredmény - Döntő'!$B$8:$L$15,11,FALSE),)</f>
        <v>0</v>
      </c>
    </row>
    <row r="24" spans="1:16">
      <c r="A24" s="21">
        <v>22</v>
      </c>
      <c r="B24" s="1" t="s">
        <v>48</v>
      </c>
      <c r="C24" s="37" t="s">
        <v>86</v>
      </c>
      <c r="D24" s="2">
        <f t="shared" ca="1" si="0"/>
        <v>649</v>
      </c>
      <c r="E24" s="2">
        <f t="shared" ca="1" si="1"/>
        <v>4</v>
      </c>
      <c r="F24" s="22">
        <f t="shared" ca="1" si="2"/>
        <v>162.25</v>
      </c>
      <c r="G24" s="23">
        <f t="shared" ca="1" si="3"/>
        <v>219</v>
      </c>
      <c r="H24" s="35">
        <f ca="1">VLOOKUP(B24,'Selejtező eredmény - Döntő'!$B$37:$F$82,3,FALSE)</f>
        <v>649</v>
      </c>
      <c r="I24" s="35">
        <f>IFERROR(VLOOKUP(B24,'Selejtező eredmény - Döntő'!$B$19:$K$34,10,FALSE),)</f>
        <v>0</v>
      </c>
      <c r="J24" s="35">
        <f>IFERROR(VLOOKUP(B24,'Selejtező eredmény - Döntő'!$B$8:$K$15,10,FALSE),)</f>
        <v>0</v>
      </c>
      <c r="K24" s="35">
        <f ca="1">IFERROR(VLOOKUP(B24,'Selejtező eredmény - Döntő'!$B$37:$G$83,6,FALSE),)</f>
        <v>4</v>
      </c>
      <c r="L24" s="35">
        <f>IFERROR(VLOOKUP(B24,'Selejtező eredmény - Döntő'!$B$19:$L$34,9,FALSE),)</f>
        <v>0</v>
      </c>
      <c r="M24" s="35">
        <f>IFERROR(VLOOKUP(B24,'Selejtező eredmény - Döntő'!$B$8:$L$15,9,FALSE),)</f>
        <v>0</v>
      </c>
      <c r="N24" s="35">
        <f ca="1">IFERROR(VLOOKUP(B24,'Selejtező eredmény - Döntő'!$B$37:$F$82,5,FALSE),)</f>
        <v>219</v>
      </c>
      <c r="O24" s="35">
        <f>IFERROR(VLOOKUP(B24,'Selejtező eredmény - Döntő'!$B$19:$L$34,11,FALSE),)</f>
        <v>0</v>
      </c>
      <c r="P24" s="35">
        <f>IFERROR(VLOOKUP(B24,'Selejtező eredmény - Döntő'!$B$8:$L$15,11,FALSE),)</f>
        <v>0</v>
      </c>
    </row>
    <row r="25" spans="1:16">
      <c r="A25" s="21">
        <v>23</v>
      </c>
      <c r="B25" s="36" t="s">
        <v>18</v>
      </c>
      <c r="C25" s="37" t="s">
        <v>87</v>
      </c>
      <c r="D25" s="2">
        <f t="shared" ca="1" si="0"/>
        <v>637</v>
      </c>
      <c r="E25" s="2">
        <f t="shared" ca="1" si="1"/>
        <v>4</v>
      </c>
      <c r="F25" s="22">
        <f t="shared" ca="1" si="2"/>
        <v>159.25</v>
      </c>
      <c r="G25" s="23">
        <f t="shared" ca="1" si="3"/>
        <v>169</v>
      </c>
      <c r="H25" s="35">
        <f ca="1">VLOOKUP(B25,'Selejtező eredmény - Döntő'!$B$37:$F$82,3,FALSE)</f>
        <v>637</v>
      </c>
      <c r="I25" s="35">
        <f>IFERROR(VLOOKUP(B25,'Selejtező eredmény - Döntő'!$B$19:$K$34,10,FALSE),)</f>
        <v>0</v>
      </c>
      <c r="J25" s="35">
        <f>IFERROR(VLOOKUP(B25,'Selejtező eredmény - Döntő'!$B$8:$K$15,10,FALSE),)</f>
        <v>0</v>
      </c>
      <c r="K25" s="35">
        <f ca="1">IFERROR(VLOOKUP(B25,'Selejtező eredmény - Döntő'!$B$37:$G$83,6,FALSE),)</f>
        <v>4</v>
      </c>
      <c r="L25" s="35">
        <f>IFERROR(VLOOKUP(B25,'Selejtező eredmény - Döntő'!$B$19:$L$34,9,FALSE),)</f>
        <v>0</v>
      </c>
      <c r="M25" s="35">
        <f>IFERROR(VLOOKUP(B25,'Selejtező eredmény - Döntő'!$B$8:$L$15,9,FALSE),)</f>
        <v>0</v>
      </c>
      <c r="N25" s="35">
        <f ca="1">IFERROR(VLOOKUP(B25,'Selejtező eredmény - Döntő'!$B$37:$F$82,5,FALSE),)</f>
        <v>169</v>
      </c>
      <c r="O25" s="35">
        <f>IFERROR(VLOOKUP(B25,'Selejtező eredmény - Döntő'!$B$19:$L$34,11,FALSE),)</f>
        <v>0</v>
      </c>
      <c r="P25" s="35">
        <f>IFERROR(VLOOKUP(B25,'Selejtező eredmény - Döntő'!$B$8:$L$15,11,FALSE),)</f>
        <v>0</v>
      </c>
    </row>
    <row r="26" spans="1:16">
      <c r="A26" s="21">
        <v>24</v>
      </c>
      <c r="B26" s="1" t="s">
        <v>65</v>
      </c>
      <c r="C26" s="37" t="s">
        <v>86</v>
      </c>
      <c r="D26" s="2">
        <f t="shared" ca="1" si="0"/>
        <v>632</v>
      </c>
      <c r="E26" s="2">
        <f t="shared" ca="1" si="1"/>
        <v>4</v>
      </c>
      <c r="F26" s="22">
        <f t="shared" ca="1" si="2"/>
        <v>158</v>
      </c>
      <c r="G26" s="23">
        <f t="shared" ca="1" si="3"/>
        <v>192</v>
      </c>
      <c r="H26" s="35">
        <f ca="1">VLOOKUP(B26,'Selejtező eredmény - Döntő'!$B$37:$F$82,3,FALSE)</f>
        <v>632</v>
      </c>
      <c r="I26" s="35">
        <f>IFERROR(VLOOKUP(B26,'Selejtező eredmény - Döntő'!$B$19:$K$34,10,FALSE),)</f>
        <v>0</v>
      </c>
      <c r="J26" s="35">
        <f>IFERROR(VLOOKUP(B26,'Selejtező eredmény - Döntő'!$B$8:$K$15,10,FALSE),)</f>
        <v>0</v>
      </c>
      <c r="K26" s="35">
        <f ca="1">IFERROR(VLOOKUP(B26,'Selejtező eredmény - Döntő'!$B$37:$G$83,6,FALSE),)</f>
        <v>4</v>
      </c>
      <c r="L26" s="35">
        <f>IFERROR(VLOOKUP(B26,'Selejtező eredmény - Döntő'!$B$19:$L$34,9,FALSE),)</f>
        <v>0</v>
      </c>
      <c r="M26" s="35">
        <f>IFERROR(VLOOKUP(B26,'Selejtező eredmény - Döntő'!$B$8:$L$15,9,FALSE),)</f>
        <v>0</v>
      </c>
      <c r="N26" s="35">
        <f ca="1">IFERROR(VLOOKUP(B26,'Selejtező eredmény - Döntő'!$B$37:$F$82,5,FALSE),)</f>
        <v>192</v>
      </c>
      <c r="O26" s="35">
        <f>IFERROR(VLOOKUP(B26,'Selejtező eredmény - Döntő'!$B$19:$L$34,11,FALSE),)</f>
        <v>0</v>
      </c>
      <c r="P26" s="35">
        <f>IFERROR(VLOOKUP(B26,'Selejtező eredmény - Döntő'!$B$8:$L$15,11,FALSE),)</f>
        <v>0</v>
      </c>
    </row>
    <row r="27" spans="1:16">
      <c r="A27" s="21">
        <v>25</v>
      </c>
      <c r="B27" s="1" t="s">
        <v>55</v>
      </c>
      <c r="C27" s="37" t="s">
        <v>86</v>
      </c>
      <c r="D27" s="2">
        <f t="shared" ca="1" si="0"/>
        <v>610</v>
      </c>
      <c r="E27" s="2">
        <f t="shared" ca="1" si="1"/>
        <v>4</v>
      </c>
      <c r="F27" s="22">
        <f t="shared" ca="1" si="2"/>
        <v>152.5</v>
      </c>
      <c r="G27" s="23">
        <f t="shared" ca="1" si="3"/>
        <v>177</v>
      </c>
      <c r="H27" s="35">
        <f ca="1">VLOOKUP(B27,'Selejtező eredmény - Döntő'!$B$37:$F$82,3,FALSE)</f>
        <v>610</v>
      </c>
      <c r="I27" s="35">
        <f>IFERROR(VLOOKUP(B27,'Selejtező eredmény - Döntő'!$B$19:$K$34,10,FALSE),)</f>
        <v>0</v>
      </c>
      <c r="J27" s="35">
        <f>IFERROR(VLOOKUP(B27,'Selejtező eredmény - Döntő'!$B$8:$K$15,10,FALSE),)</f>
        <v>0</v>
      </c>
      <c r="K27" s="35">
        <f ca="1">IFERROR(VLOOKUP(B27,'Selejtező eredmény - Döntő'!$B$37:$G$83,6,FALSE),)</f>
        <v>4</v>
      </c>
      <c r="L27" s="35">
        <f>IFERROR(VLOOKUP(B27,'Selejtező eredmény - Döntő'!$B$19:$L$34,9,FALSE),)</f>
        <v>0</v>
      </c>
      <c r="M27" s="35">
        <f>IFERROR(VLOOKUP(B27,'Selejtező eredmény - Döntő'!$B$8:$L$15,9,FALSE),)</f>
        <v>0</v>
      </c>
      <c r="N27" s="35">
        <f ca="1">IFERROR(VLOOKUP(B27,'Selejtező eredmény - Döntő'!$B$37:$F$82,5,FALSE),)</f>
        <v>177</v>
      </c>
      <c r="O27" s="35">
        <f>IFERROR(VLOOKUP(B27,'Selejtező eredmény - Döntő'!$B$19:$L$34,11,FALSE),)</f>
        <v>0</v>
      </c>
      <c r="P27" s="35">
        <f>IFERROR(VLOOKUP(B27,'Selejtező eredmény - Döntő'!$B$8:$L$15,11,FALSE),)</f>
        <v>0</v>
      </c>
    </row>
    <row r="28" spans="1:16">
      <c r="A28" s="21">
        <v>26</v>
      </c>
      <c r="B28" s="1" t="s">
        <v>77</v>
      </c>
      <c r="C28" s="37" t="s">
        <v>86</v>
      </c>
      <c r="D28" s="2">
        <f t="shared" ca="1" si="0"/>
        <v>609</v>
      </c>
      <c r="E28" s="2">
        <f t="shared" ca="1" si="1"/>
        <v>4</v>
      </c>
      <c r="F28" s="22">
        <f t="shared" ca="1" si="2"/>
        <v>152.25</v>
      </c>
      <c r="G28" s="23">
        <f t="shared" ca="1" si="3"/>
        <v>170</v>
      </c>
      <c r="H28" s="35">
        <f ca="1">VLOOKUP(B28,'Selejtező eredmény - Döntő'!$B$37:$F$82,3,FALSE)</f>
        <v>609</v>
      </c>
      <c r="I28" s="35">
        <f>IFERROR(VLOOKUP(B28,'Selejtező eredmény - Döntő'!$B$19:$K$34,10,FALSE),)</f>
        <v>0</v>
      </c>
      <c r="J28" s="35">
        <f>IFERROR(VLOOKUP(B28,'Selejtező eredmény - Döntő'!$B$8:$K$15,10,FALSE),)</f>
        <v>0</v>
      </c>
      <c r="K28" s="35">
        <f ca="1">IFERROR(VLOOKUP(B28,'Selejtező eredmény - Döntő'!$B$37:$G$83,6,FALSE),)</f>
        <v>4</v>
      </c>
      <c r="L28" s="35">
        <f>IFERROR(VLOOKUP(B28,'Selejtező eredmény - Döntő'!$B$19:$L$34,9,FALSE),)</f>
        <v>0</v>
      </c>
      <c r="M28" s="35">
        <f>IFERROR(VLOOKUP(B28,'Selejtező eredmény - Döntő'!$B$8:$L$15,9,FALSE),)</f>
        <v>0</v>
      </c>
      <c r="N28" s="35">
        <f ca="1">IFERROR(VLOOKUP(B28,'Selejtező eredmény - Döntő'!$B$37:$F$82,5,FALSE),)</f>
        <v>170</v>
      </c>
      <c r="O28" s="35">
        <f>IFERROR(VLOOKUP(B28,'Selejtező eredmény - Döntő'!$B$19:$L$34,11,FALSE),)</f>
        <v>0</v>
      </c>
      <c r="P28" s="35">
        <f>IFERROR(VLOOKUP(B28,'Selejtező eredmény - Döntő'!$B$8:$L$15,11,FALSE),)</f>
        <v>0</v>
      </c>
    </row>
    <row r="29" spans="1:16">
      <c r="A29" s="21">
        <v>27</v>
      </c>
      <c r="B29" s="1" t="s">
        <v>58</v>
      </c>
      <c r="C29" s="37" t="s">
        <v>86</v>
      </c>
      <c r="D29" s="2">
        <f t="shared" ca="1" si="0"/>
        <v>602</v>
      </c>
      <c r="E29" s="2">
        <f t="shared" ca="1" si="1"/>
        <v>4</v>
      </c>
      <c r="F29" s="22">
        <f t="shared" ca="1" si="2"/>
        <v>150.5</v>
      </c>
      <c r="G29" s="23">
        <f t="shared" ca="1" si="3"/>
        <v>198</v>
      </c>
      <c r="H29" s="35">
        <f ca="1">VLOOKUP(B29,'Selejtező eredmény - Döntő'!$B$37:$F$82,3,FALSE)</f>
        <v>602</v>
      </c>
      <c r="I29" s="35">
        <f>IFERROR(VLOOKUP(B29,'Selejtező eredmény - Döntő'!$B$19:$K$34,10,FALSE),)</f>
        <v>0</v>
      </c>
      <c r="J29" s="35">
        <f>IFERROR(VLOOKUP(B29,'Selejtező eredmény - Döntő'!$B$8:$K$15,10,FALSE),)</f>
        <v>0</v>
      </c>
      <c r="K29" s="35">
        <f ca="1">IFERROR(VLOOKUP(B29,'Selejtező eredmény - Döntő'!$B$37:$G$83,6,FALSE),)</f>
        <v>4</v>
      </c>
      <c r="L29" s="35">
        <f>IFERROR(VLOOKUP(B29,'Selejtező eredmény - Döntő'!$B$19:$L$34,9,FALSE),)</f>
        <v>0</v>
      </c>
      <c r="M29" s="35">
        <f>IFERROR(VLOOKUP(B29,'Selejtező eredmény - Döntő'!$B$8:$L$15,9,FALSE),)</f>
        <v>0</v>
      </c>
      <c r="N29" s="35">
        <f ca="1">IFERROR(VLOOKUP(B29,'Selejtező eredmény - Döntő'!$B$37:$F$82,5,FALSE),)</f>
        <v>198</v>
      </c>
      <c r="O29" s="35">
        <f>IFERROR(VLOOKUP(B29,'Selejtező eredmény - Döntő'!$B$19:$L$34,11,FALSE),)</f>
        <v>0</v>
      </c>
      <c r="P29" s="35">
        <f>IFERROR(VLOOKUP(B29,'Selejtező eredmény - Döntő'!$B$8:$L$15,11,FALSE),)</f>
        <v>0</v>
      </c>
    </row>
    <row r="30" spans="1:16">
      <c r="A30" s="21">
        <v>28</v>
      </c>
      <c r="B30" s="36" t="s">
        <v>21</v>
      </c>
      <c r="C30" s="37" t="s">
        <v>87</v>
      </c>
      <c r="D30" s="2">
        <f t="shared" ca="1" si="0"/>
        <v>599</v>
      </c>
      <c r="E30" s="2">
        <f t="shared" ca="1" si="1"/>
        <v>4</v>
      </c>
      <c r="F30" s="22">
        <f t="shared" ca="1" si="2"/>
        <v>149.75</v>
      </c>
      <c r="G30" s="23">
        <f t="shared" ca="1" si="3"/>
        <v>178</v>
      </c>
      <c r="H30" s="35">
        <f ca="1">VLOOKUP(B30,'Selejtező eredmény - Döntő'!$B$37:$F$82,3,FALSE)</f>
        <v>599</v>
      </c>
      <c r="I30" s="35">
        <f>IFERROR(VLOOKUP(B30,'Selejtező eredmény - Döntő'!$B$19:$K$34,10,FALSE),)</f>
        <v>0</v>
      </c>
      <c r="J30" s="35">
        <f>IFERROR(VLOOKUP(B30,'Selejtező eredmény - Döntő'!$B$8:$K$15,10,FALSE),)</f>
        <v>0</v>
      </c>
      <c r="K30" s="35">
        <f ca="1">IFERROR(VLOOKUP(B30,'Selejtező eredmény - Döntő'!$B$37:$G$83,6,FALSE),)</f>
        <v>4</v>
      </c>
      <c r="L30" s="35">
        <f>IFERROR(VLOOKUP(B30,'Selejtező eredmény - Döntő'!$B$19:$L$34,9,FALSE),)</f>
        <v>0</v>
      </c>
      <c r="M30" s="35">
        <f>IFERROR(VLOOKUP(B30,'Selejtező eredmény - Döntő'!$B$8:$L$15,9,FALSE),)</f>
        <v>0</v>
      </c>
      <c r="N30" s="35">
        <f ca="1">IFERROR(VLOOKUP(B30,'Selejtező eredmény - Döntő'!$B$37:$F$82,5,FALSE),)</f>
        <v>178</v>
      </c>
      <c r="O30" s="35">
        <f>IFERROR(VLOOKUP(B30,'Selejtező eredmény - Döntő'!$B$19:$L$34,11,FALSE),)</f>
        <v>0</v>
      </c>
      <c r="P30" s="35">
        <f>IFERROR(VLOOKUP(B30,'Selejtező eredmény - Döntő'!$B$8:$L$15,11,FALSE),)</f>
        <v>0</v>
      </c>
    </row>
    <row r="31" spans="1:16">
      <c r="A31" s="21">
        <v>29</v>
      </c>
      <c r="B31" s="36" t="s">
        <v>24</v>
      </c>
      <c r="C31" s="37" t="s">
        <v>87</v>
      </c>
      <c r="D31" s="23">
        <f t="shared" ca="1" si="0"/>
        <v>576.1</v>
      </c>
      <c r="E31" s="2">
        <f t="shared" ca="1" si="1"/>
        <v>4</v>
      </c>
      <c r="F31" s="22">
        <f t="shared" ca="1" si="2"/>
        <v>144.02500000000001</v>
      </c>
      <c r="G31" s="23">
        <f t="shared" ca="1" si="3"/>
        <v>190</v>
      </c>
      <c r="H31" s="33">
        <f ca="1">VLOOKUP(B31,'Selejtező eredmény - Döntő'!$B$37:$F$82,3,FALSE)</f>
        <v>576.1</v>
      </c>
      <c r="I31" s="35">
        <f>IFERROR(VLOOKUP(B31,'Selejtező eredmény - Döntő'!$B$19:$K$34,10,FALSE),)</f>
        <v>0</v>
      </c>
      <c r="J31" s="35">
        <f>IFERROR(VLOOKUP(B31,'Selejtező eredmény - Döntő'!$B$8:$K$15,10,FALSE),)</f>
        <v>0</v>
      </c>
      <c r="K31" s="35">
        <f ca="1">IFERROR(VLOOKUP(B31,'Selejtező eredmény - Döntő'!$B$37:$G$83,6,FALSE),)</f>
        <v>4</v>
      </c>
      <c r="L31" s="35">
        <f>IFERROR(VLOOKUP(B31,'Selejtező eredmény - Döntő'!$B$19:$L$34,9,FALSE),)</f>
        <v>0</v>
      </c>
      <c r="M31" s="35">
        <f>IFERROR(VLOOKUP(B31,'Selejtező eredmény - Döntő'!$B$8:$L$15,9,FALSE),)</f>
        <v>0</v>
      </c>
      <c r="N31" s="35">
        <f ca="1">IFERROR(VLOOKUP(B31,'Selejtező eredmény - Döntő'!$B$37:$F$82,5,FALSE),)</f>
        <v>190</v>
      </c>
      <c r="O31" s="35">
        <f>IFERROR(VLOOKUP(B31,'Selejtező eredmény - Döntő'!$B$19:$L$34,11,FALSE),)</f>
        <v>0</v>
      </c>
      <c r="P31" s="35">
        <f>IFERROR(VLOOKUP(B31,'Selejtező eredmény - Döntő'!$B$8:$L$15,11,FALSE),)</f>
        <v>0</v>
      </c>
    </row>
    <row r="32" spans="1:16">
      <c r="A32" s="21">
        <v>30</v>
      </c>
      <c r="B32" s="36" t="s">
        <v>63</v>
      </c>
      <c r="C32" s="37" t="s">
        <v>87</v>
      </c>
      <c r="D32" s="2">
        <f t="shared" ca="1" si="0"/>
        <v>576</v>
      </c>
      <c r="E32" s="2">
        <f t="shared" ca="1" si="1"/>
        <v>4</v>
      </c>
      <c r="F32" s="22">
        <f t="shared" ca="1" si="2"/>
        <v>144</v>
      </c>
      <c r="G32" s="23">
        <f t="shared" ca="1" si="3"/>
        <v>163</v>
      </c>
      <c r="H32" s="35">
        <f ca="1">VLOOKUP(B32,'Selejtező eredmény - Döntő'!$B$37:$F$82,3,FALSE)</f>
        <v>576</v>
      </c>
      <c r="I32" s="35">
        <f>IFERROR(VLOOKUP(B32,'Selejtező eredmény - Döntő'!$B$19:$K$34,10,FALSE),)</f>
        <v>0</v>
      </c>
      <c r="J32" s="35">
        <f>IFERROR(VLOOKUP(B32,'Selejtező eredmény - Döntő'!$B$8:$K$15,10,FALSE),)</f>
        <v>0</v>
      </c>
      <c r="K32" s="35">
        <f ca="1">IFERROR(VLOOKUP(B32,'Selejtező eredmény - Döntő'!$B$37:$G$83,6,FALSE),)</f>
        <v>4</v>
      </c>
      <c r="L32" s="35">
        <f>IFERROR(VLOOKUP(B32,'Selejtező eredmény - Döntő'!$B$19:$L$34,9,FALSE),)</f>
        <v>0</v>
      </c>
      <c r="M32" s="35">
        <f>IFERROR(VLOOKUP(B32,'Selejtező eredmény - Döntő'!$B$8:$L$15,9,FALSE),)</f>
        <v>0</v>
      </c>
      <c r="N32" s="35">
        <f ca="1">IFERROR(VLOOKUP(B32,'Selejtező eredmény - Döntő'!$B$37:$F$82,5,FALSE),)</f>
        <v>163</v>
      </c>
      <c r="O32" s="35">
        <f>IFERROR(VLOOKUP(B32,'Selejtező eredmény - Döntő'!$B$19:$L$34,11,FALSE),)</f>
        <v>0</v>
      </c>
      <c r="P32" s="35">
        <f>IFERROR(VLOOKUP(B32,'Selejtező eredmény - Döntő'!$B$8:$L$15,11,FALSE),)</f>
        <v>0</v>
      </c>
    </row>
    <row r="33" spans="1:16">
      <c r="A33" s="21">
        <v>31</v>
      </c>
      <c r="B33" s="36" t="s">
        <v>74</v>
      </c>
      <c r="C33" s="37" t="s">
        <v>87</v>
      </c>
      <c r="D33" s="2">
        <f t="shared" ca="1" si="0"/>
        <v>559</v>
      </c>
      <c r="E33" s="2">
        <f t="shared" ca="1" si="1"/>
        <v>4</v>
      </c>
      <c r="F33" s="22">
        <f t="shared" ca="1" si="2"/>
        <v>139.75</v>
      </c>
      <c r="G33" s="23">
        <f t="shared" ca="1" si="3"/>
        <v>148</v>
      </c>
      <c r="H33" s="35">
        <f ca="1">VLOOKUP(B33,'Selejtező eredmény - Döntő'!$B$37:$F$82,3,FALSE)</f>
        <v>559</v>
      </c>
      <c r="I33" s="35">
        <f>IFERROR(VLOOKUP(B33,'Selejtező eredmény - Döntő'!$B$19:$K$34,10,FALSE),)</f>
        <v>0</v>
      </c>
      <c r="J33" s="35">
        <f>IFERROR(VLOOKUP(B33,'Selejtező eredmény - Döntő'!$B$8:$K$15,10,FALSE),)</f>
        <v>0</v>
      </c>
      <c r="K33" s="35">
        <f ca="1">IFERROR(VLOOKUP(B33,'Selejtező eredmény - Döntő'!$B$37:$G$83,6,FALSE),)</f>
        <v>4</v>
      </c>
      <c r="L33" s="35">
        <f>IFERROR(VLOOKUP(B33,'Selejtező eredmény - Döntő'!$B$19:$L$34,9,FALSE),)</f>
        <v>0</v>
      </c>
      <c r="M33" s="35">
        <f>IFERROR(VLOOKUP(B33,'Selejtező eredmény - Döntő'!$B$8:$L$15,9,FALSE),)</f>
        <v>0</v>
      </c>
      <c r="N33" s="35">
        <f ca="1">IFERROR(VLOOKUP(B33,'Selejtező eredmény - Döntő'!$B$37:$F$82,5,FALSE),)</f>
        <v>148</v>
      </c>
      <c r="O33" s="35">
        <f>IFERROR(VLOOKUP(B33,'Selejtező eredmény - Döntő'!$B$19:$L$34,11,FALSE),)</f>
        <v>0</v>
      </c>
      <c r="P33" s="35">
        <f>IFERROR(VLOOKUP(B33,'Selejtező eredmény - Döntő'!$B$8:$L$15,11,FALSE),)</f>
        <v>0</v>
      </c>
    </row>
    <row r="34" spans="1:16">
      <c r="A34" s="21">
        <v>32</v>
      </c>
      <c r="B34" s="1" t="s">
        <v>51</v>
      </c>
      <c r="C34" s="37" t="s">
        <v>86</v>
      </c>
      <c r="D34" s="2">
        <f t="shared" ca="1" si="0"/>
        <v>554</v>
      </c>
      <c r="E34" s="2">
        <f t="shared" ca="1" si="1"/>
        <v>4</v>
      </c>
      <c r="F34" s="22">
        <f t="shared" ca="1" si="2"/>
        <v>138.5</v>
      </c>
      <c r="G34" s="23">
        <f t="shared" ca="1" si="3"/>
        <v>159</v>
      </c>
      <c r="H34" s="35">
        <f ca="1">VLOOKUP(B34,'Selejtező eredmény - Döntő'!$B$37:$F$82,3,FALSE)</f>
        <v>554</v>
      </c>
      <c r="I34" s="35">
        <f>IFERROR(VLOOKUP(B34,'Selejtező eredmény - Döntő'!$B$19:$K$34,10,FALSE),)</f>
        <v>0</v>
      </c>
      <c r="J34" s="35">
        <f>IFERROR(VLOOKUP(B34,'Selejtező eredmény - Döntő'!$B$8:$K$15,10,FALSE),)</f>
        <v>0</v>
      </c>
      <c r="K34" s="35">
        <f ca="1">IFERROR(VLOOKUP(B34,'Selejtező eredmény - Döntő'!$B$37:$G$83,6,FALSE),)</f>
        <v>4</v>
      </c>
      <c r="L34" s="35">
        <f>IFERROR(VLOOKUP(B34,'Selejtező eredmény - Döntő'!$B$19:$L$34,9,FALSE),)</f>
        <v>0</v>
      </c>
      <c r="M34" s="35">
        <f>IFERROR(VLOOKUP(B34,'Selejtező eredmény - Döntő'!$B$8:$L$15,9,FALSE),)</f>
        <v>0</v>
      </c>
      <c r="N34" s="35">
        <f ca="1">IFERROR(VLOOKUP(B34,'Selejtező eredmény - Döntő'!$B$37:$F$82,5,FALSE),)</f>
        <v>159</v>
      </c>
      <c r="O34" s="35">
        <f>IFERROR(VLOOKUP(B34,'Selejtező eredmény - Döntő'!$B$19:$L$34,11,FALSE),)</f>
        <v>0</v>
      </c>
      <c r="P34" s="35">
        <f>IFERROR(VLOOKUP(B34,'Selejtező eredmény - Döntő'!$B$8:$L$15,11,FALSE),)</f>
        <v>0</v>
      </c>
    </row>
    <row r="35" spans="1:16">
      <c r="A35" s="21">
        <v>33</v>
      </c>
      <c r="B35" s="1" t="s">
        <v>57</v>
      </c>
      <c r="C35" s="37" t="s">
        <v>86</v>
      </c>
      <c r="D35" s="2">
        <f t="shared" ca="1" si="0"/>
        <v>535</v>
      </c>
      <c r="E35" s="2">
        <f t="shared" ca="1" si="1"/>
        <v>4</v>
      </c>
      <c r="F35" s="22">
        <f t="shared" ca="1" si="2"/>
        <v>133.75</v>
      </c>
      <c r="G35" s="23">
        <f t="shared" ca="1" si="3"/>
        <v>147</v>
      </c>
      <c r="H35" s="35">
        <f ca="1">VLOOKUP(B35,'Selejtező eredmény - Döntő'!$B$37:$F$82,3,FALSE)</f>
        <v>535</v>
      </c>
      <c r="I35" s="35">
        <f>IFERROR(VLOOKUP(B35,'Selejtező eredmény - Döntő'!$B$19:$K$34,10,FALSE),)</f>
        <v>0</v>
      </c>
      <c r="J35" s="35">
        <f>IFERROR(VLOOKUP(B35,'Selejtező eredmény - Döntő'!$B$8:$K$15,10,FALSE),)</f>
        <v>0</v>
      </c>
      <c r="K35" s="35">
        <f ca="1">IFERROR(VLOOKUP(B35,'Selejtező eredmény - Döntő'!$B$37:$G$83,6,FALSE),)</f>
        <v>4</v>
      </c>
      <c r="L35" s="35">
        <f>IFERROR(VLOOKUP(B35,'Selejtező eredmény - Döntő'!$B$19:$L$34,9,FALSE),)</f>
        <v>0</v>
      </c>
      <c r="M35" s="35">
        <f>IFERROR(VLOOKUP(B35,'Selejtező eredmény - Döntő'!$B$8:$L$15,9,FALSE),)</f>
        <v>0</v>
      </c>
      <c r="N35" s="35">
        <f ca="1">IFERROR(VLOOKUP(B35,'Selejtező eredmény - Döntő'!$B$37:$F$82,5,FALSE),)</f>
        <v>147</v>
      </c>
      <c r="O35" s="35">
        <f>IFERROR(VLOOKUP(B35,'Selejtező eredmény - Döntő'!$B$19:$L$34,11,FALSE),)</f>
        <v>0</v>
      </c>
      <c r="P35" s="35">
        <f>IFERROR(VLOOKUP(B35,'Selejtező eredmény - Döntő'!$B$8:$L$15,11,FALSE),)</f>
        <v>0</v>
      </c>
    </row>
    <row r="36" spans="1:16">
      <c r="A36" s="21">
        <v>34</v>
      </c>
      <c r="B36" s="1" t="s">
        <v>25</v>
      </c>
      <c r="C36" s="37" t="s">
        <v>86</v>
      </c>
      <c r="D36" s="2">
        <f t="shared" ca="1" si="0"/>
        <v>532</v>
      </c>
      <c r="E36" s="2">
        <f t="shared" ca="1" si="1"/>
        <v>4</v>
      </c>
      <c r="F36" s="22">
        <f t="shared" ca="1" si="2"/>
        <v>133</v>
      </c>
      <c r="G36" s="23">
        <f t="shared" ca="1" si="3"/>
        <v>157</v>
      </c>
      <c r="H36" s="35">
        <f ca="1">VLOOKUP(B36,'Selejtező eredmény - Döntő'!$B$37:$F$82,3,FALSE)</f>
        <v>532</v>
      </c>
      <c r="I36" s="35">
        <f>IFERROR(VLOOKUP(B36,'Selejtező eredmény - Döntő'!$B$19:$K$34,10,FALSE),)</f>
        <v>0</v>
      </c>
      <c r="J36" s="35">
        <f>IFERROR(VLOOKUP(B36,'Selejtező eredmény - Döntő'!$B$8:$K$15,10,FALSE),)</f>
        <v>0</v>
      </c>
      <c r="K36" s="35">
        <f ca="1">IFERROR(VLOOKUP(B36,'Selejtező eredmény - Döntő'!$B$37:$G$83,6,FALSE),)</f>
        <v>4</v>
      </c>
      <c r="L36" s="35">
        <f>IFERROR(VLOOKUP(B36,'Selejtező eredmény - Döntő'!$B$19:$L$34,9,FALSE),)</f>
        <v>0</v>
      </c>
      <c r="M36" s="35">
        <f>IFERROR(VLOOKUP(B36,'Selejtező eredmény - Döntő'!$B$8:$L$15,9,FALSE),)</f>
        <v>0</v>
      </c>
      <c r="N36" s="35">
        <f ca="1">IFERROR(VLOOKUP(B36,'Selejtező eredmény - Döntő'!$B$37:$F$82,5,FALSE),)</f>
        <v>157</v>
      </c>
      <c r="O36" s="35">
        <f>IFERROR(VLOOKUP(B36,'Selejtező eredmény - Döntő'!$B$19:$L$34,11,FALSE),)</f>
        <v>0</v>
      </c>
      <c r="P36" s="35">
        <f>IFERROR(VLOOKUP(B36,'Selejtező eredmény - Döntő'!$B$8:$L$15,11,FALSE),)</f>
        <v>0</v>
      </c>
    </row>
    <row r="37" spans="1:16">
      <c r="A37" s="21">
        <v>35</v>
      </c>
      <c r="B37" s="1" t="s">
        <v>20</v>
      </c>
      <c r="C37" s="37" t="s">
        <v>86</v>
      </c>
      <c r="D37" s="2">
        <f t="shared" ca="1" si="0"/>
        <v>508</v>
      </c>
      <c r="E37" s="2">
        <f t="shared" ca="1" si="1"/>
        <v>4</v>
      </c>
      <c r="F37" s="22">
        <f t="shared" ca="1" si="2"/>
        <v>127</v>
      </c>
      <c r="G37" s="23">
        <f t="shared" ca="1" si="3"/>
        <v>147</v>
      </c>
      <c r="H37" s="35">
        <f ca="1">VLOOKUP(B37,'Selejtező eredmény - Döntő'!$B$37:$F$82,3,FALSE)</f>
        <v>508</v>
      </c>
      <c r="I37" s="35">
        <f>IFERROR(VLOOKUP(B37,'Selejtező eredmény - Döntő'!$B$19:$K$34,10,FALSE),)</f>
        <v>0</v>
      </c>
      <c r="J37" s="35">
        <f>IFERROR(VLOOKUP(B37,'Selejtező eredmény - Döntő'!$B$8:$K$15,10,FALSE),)</f>
        <v>0</v>
      </c>
      <c r="K37" s="35">
        <f ca="1">IFERROR(VLOOKUP(B37,'Selejtező eredmény - Döntő'!$B$37:$G$83,6,FALSE),)</f>
        <v>4</v>
      </c>
      <c r="L37" s="35">
        <f>IFERROR(VLOOKUP(B37,'Selejtező eredmény - Döntő'!$B$19:$L$34,9,FALSE),)</f>
        <v>0</v>
      </c>
      <c r="M37" s="35">
        <f>IFERROR(VLOOKUP(B37,'Selejtező eredmény - Döntő'!$B$8:$L$15,9,FALSE),)</f>
        <v>0</v>
      </c>
      <c r="N37" s="35">
        <f ca="1">IFERROR(VLOOKUP(B37,'Selejtező eredmény - Döntő'!$B$37:$F$82,5,FALSE),)</f>
        <v>147</v>
      </c>
      <c r="O37" s="35">
        <f>IFERROR(VLOOKUP(B37,'Selejtező eredmény - Döntő'!$B$19:$L$34,11,FALSE),)</f>
        <v>0</v>
      </c>
      <c r="P37" s="35">
        <f>IFERROR(VLOOKUP(B37,'Selejtező eredmény - Döntő'!$B$8:$L$15,11,FALSE),)</f>
        <v>0</v>
      </c>
    </row>
    <row r="38" spans="1:16">
      <c r="A38" s="21">
        <v>36</v>
      </c>
      <c r="B38" s="1" t="s">
        <v>52</v>
      </c>
      <c r="C38" s="37" t="s">
        <v>86</v>
      </c>
      <c r="D38" s="2">
        <f t="shared" ca="1" si="0"/>
        <v>453</v>
      </c>
      <c r="E38" s="2">
        <f t="shared" ca="1" si="1"/>
        <v>4</v>
      </c>
      <c r="F38" s="22">
        <f t="shared" ca="1" si="2"/>
        <v>113.25</v>
      </c>
      <c r="G38" s="23">
        <f t="shared" ca="1" si="3"/>
        <v>123</v>
      </c>
      <c r="H38" s="35">
        <f ca="1">VLOOKUP(B38,'Selejtező eredmény - Döntő'!$B$37:$F$82,3,FALSE)</f>
        <v>453</v>
      </c>
      <c r="I38" s="35">
        <f>IFERROR(VLOOKUP(B38,'Selejtező eredmény - Döntő'!$B$19:$K$34,10,FALSE),)</f>
        <v>0</v>
      </c>
      <c r="J38" s="35">
        <f>IFERROR(VLOOKUP(B38,'Selejtező eredmény - Döntő'!$B$8:$K$15,10,FALSE),)</f>
        <v>0</v>
      </c>
      <c r="K38" s="35">
        <f ca="1">IFERROR(VLOOKUP(B38,'Selejtező eredmény - Döntő'!$B$37:$G$83,6,FALSE),)</f>
        <v>4</v>
      </c>
      <c r="L38" s="35">
        <f>IFERROR(VLOOKUP(B38,'Selejtező eredmény - Döntő'!$B$19:$L$34,9,FALSE),)</f>
        <v>0</v>
      </c>
      <c r="M38" s="35">
        <f>IFERROR(VLOOKUP(B38,'Selejtező eredmény - Döntő'!$B$8:$L$15,9,FALSE),)</f>
        <v>0</v>
      </c>
      <c r="N38" s="35">
        <f ca="1">IFERROR(VLOOKUP(B38,'Selejtező eredmény - Döntő'!$B$37:$F$82,5,FALSE),)</f>
        <v>123</v>
      </c>
      <c r="O38" s="35">
        <f>IFERROR(VLOOKUP(B38,'Selejtező eredmény - Döntő'!$B$19:$L$34,11,FALSE),)</f>
        <v>0</v>
      </c>
      <c r="P38" s="35">
        <f>IFERROR(VLOOKUP(B38,'Selejtező eredmény - Döntő'!$B$8:$L$15,11,FALSE),)</f>
        <v>0</v>
      </c>
    </row>
    <row r="39" spans="1:16">
      <c r="A39" s="21">
        <v>37</v>
      </c>
      <c r="B39" s="34" t="s">
        <v>75</v>
      </c>
      <c r="C39" s="37" t="s">
        <v>86</v>
      </c>
      <c r="D39" s="2">
        <f t="shared" ca="1" si="0"/>
        <v>777</v>
      </c>
      <c r="E39" s="2">
        <f t="shared" ca="1" si="1"/>
        <v>4</v>
      </c>
      <c r="F39" s="22">
        <f t="shared" ca="1" si="2"/>
        <v>194.25</v>
      </c>
      <c r="G39" s="23">
        <f t="shared" ca="1" si="3"/>
        <v>247</v>
      </c>
      <c r="H39" s="35">
        <f ca="1">VLOOKUP(B39,'Selejtező eredmény - Döntő'!$B$37:$F$82,3,FALSE)</f>
        <v>777</v>
      </c>
      <c r="I39" s="35">
        <f>IFERROR(VLOOKUP(B39,'Selejtező eredmény - Döntő'!$B$19:$K$34,10,FALSE),)</f>
        <v>0</v>
      </c>
      <c r="J39" s="35">
        <f>IFERROR(VLOOKUP(B39,'Selejtező eredmény - Döntő'!$B$8:$K$15,10,FALSE),)</f>
        <v>0</v>
      </c>
      <c r="K39" s="35">
        <f ca="1">IFERROR(VLOOKUP(B39,'Selejtező eredmény - Döntő'!$B$37:$G$83,6,FALSE),)</f>
        <v>4</v>
      </c>
      <c r="L39" s="35">
        <f>IFERROR(VLOOKUP(B39,'Selejtező eredmény - Döntő'!$B$19:$L$34,9,FALSE),)</f>
        <v>0</v>
      </c>
      <c r="M39" s="35">
        <f>IFERROR(VLOOKUP(B39,'Selejtező eredmény - Döntő'!$B$8:$L$15,9,FALSE),)</f>
        <v>0</v>
      </c>
      <c r="N39" s="35">
        <f ca="1">IFERROR(VLOOKUP(B39,'Selejtező eredmény - Döntő'!$B$37:$F$82,5,FALSE),)</f>
        <v>247</v>
      </c>
      <c r="O39" s="35">
        <f>IFERROR(VLOOKUP(B39,'Selejtező eredmény - Döntő'!$B$19:$L$34,11,FALSE),)</f>
        <v>0</v>
      </c>
      <c r="P39" s="35">
        <f>IFERROR(VLOOKUP(B39,'Selejtező eredmény - Döntő'!$B$8:$L$15,11,FALSE),)</f>
        <v>0</v>
      </c>
    </row>
    <row r="40" spans="1:16">
      <c r="A40" s="21">
        <v>38</v>
      </c>
      <c r="B40" s="34" t="s">
        <v>76</v>
      </c>
      <c r="C40" s="37" t="s">
        <v>86</v>
      </c>
      <c r="D40" s="2">
        <f t="shared" ca="1" si="0"/>
        <v>753</v>
      </c>
      <c r="E40" s="2">
        <f t="shared" ca="1" si="1"/>
        <v>4</v>
      </c>
      <c r="F40" s="22">
        <f t="shared" ca="1" si="2"/>
        <v>188.25</v>
      </c>
      <c r="G40" s="23">
        <f t="shared" ca="1" si="3"/>
        <v>232</v>
      </c>
      <c r="H40" s="35">
        <f ca="1">VLOOKUP(B40,'Selejtező eredmény - Döntő'!$B$37:$F$82,3,FALSE)</f>
        <v>753</v>
      </c>
      <c r="I40" s="35">
        <f>IFERROR(VLOOKUP(B40,'Selejtező eredmény - Döntő'!$B$19:$K$34,10,FALSE),)</f>
        <v>0</v>
      </c>
      <c r="J40" s="35">
        <f>IFERROR(VLOOKUP(B40,'Selejtező eredmény - Döntő'!$B$8:$K$15,10,FALSE),)</f>
        <v>0</v>
      </c>
      <c r="K40" s="35">
        <f ca="1">IFERROR(VLOOKUP(B40,'Selejtező eredmény - Döntő'!$B$37:$G$83,6,FALSE),)</f>
        <v>4</v>
      </c>
      <c r="L40" s="35">
        <f>IFERROR(VLOOKUP(B40,'Selejtező eredmény - Döntő'!$B$19:$L$34,9,FALSE),)</f>
        <v>0</v>
      </c>
      <c r="M40" s="35">
        <f>IFERROR(VLOOKUP(B40,'Selejtező eredmény - Döntő'!$B$8:$L$15,9,FALSE),)</f>
        <v>0</v>
      </c>
      <c r="N40" s="35">
        <f ca="1">IFERROR(VLOOKUP(B40,'Selejtező eredmény - Döntő'!$B$37:$F$82,5,FALSE),)</f>
        <v>232</v>
      </c>
      <c r="O40" s="35">
        <f>IFERROR(VLOOKUP(B40,'Selejtező eredmény - Döntő'!$B$19:$L$34,11,FALSE),)</f>
        <v>0</v>
      </c>
      <c r="P40" s="35">
        <f>IFERROR(VLOOKUP(B40,'Selejtező eredmény - Döntő'!$B$8:$L$15,11,FALSE),)</f>
        <v>0</v>
      </c>
    </row>
    <row r="41" spans="1:16">
      <c r="A41" s="21">
        <v>39</v>
      </c>
      <c r="B41" s="34" t="s">
        <v>49</v>
      </c>
      <c r="C41" s="37" t="s">
        <v>86</v>
      </c>
      <c r="D41" s="2">
        <f t="shared" ca="1" si="0"/>
        <v>713</v>
      </c>
      <c r="E41" s="2">
        <f t="shared" ca="1" si="1"/>
        <v>4</v>
      </c>
      <c r="F41" s="22">
        <f t="shared" ca="1" si="2"/>
        <v>178.25</v>
      </c>
      <c r="G41" s="23">
        <f t="shared" ca="1" si="3"/>
        <v>222</v>
      </c>
      <c r="H41" s="35">
        <f ca="1">VLOOKUP(B41,'Selejtező eredmény - Döntő'!$B$37:$F$82,3,FALSE)</f>
        <v>713</v>
      </c>
      <c r="I41" s="35">
        <f>IFERROR(VLOOKUP(B41,'Selejtező eredmény - Döntő'!$B$19:$K$34,10,FALSE),)</f>
        <v>0</v>
      </c>
      <c r="J41" s="35">
        <f>IFERROR(VLOOKUP(B41,'Selejtező eredmény - Döntő'!$B$8:$K$15,10,FALSE),)</f>
        <v>0</v>
      </c>
      <c r="K41" s="35">
        <f ca="1">IFERROR(VLOOKUP(B41,'Selejtező eredmény - Döntő'!$B$37:$G$83,6,FALSE),)</f>
        <v>4</v>
      </c>
      <c r="L41" s="35">
        <f>IFERROR(VLOOKUP(B41,'Selejtező eredmény - Döntő'!$B$19:$L$34,9,FALSE),)</f>
        <v>0</v>
      </c>
      <c r="M41" s="35">
        <f>IFERROR(VLOOKUP(B41,'Selejtező eredmény - Döntő'!$B$8:$L$15,9,FALSE),)</f>
        <v>0</v>
      </c>
      <c r="N41" s="35">
        <f ca="1">IFERROR(VLOOKUP(B41,'Selejtező eredmény - Döntő'!$B$37:$F$82,5,FALSE),)</f>
        <v>222</v>
      </c>
      <c r="O41" s="35">
        <f>IFERROR(VLOOKUP(B41,'Selejtező eredmény - Döntő'!$B$19:$L$34,11,FALSE),)</f>
        <v>0</v>
      </c>
      <c r="P41" s="35">
        <f>IFERROR(VLOOKUP(B41,'Selejtező eredmény - Döntő'!$B$8:$L$15,11,FALSE),)</f>
        <v>0</v>
      </c>
    </row>
    <row r="42" spans="1:16">
      <c r="A42" s="21">
        <v>40</v>
      </c>
      <c r="B42" s="35" t="s">
        <v>78</v>
      </c>
      <c r="C42" s="37" t="s">
        <v>86</v>
      </c>
      <c r="D42" s="2">
        <f t="shared" ca="1" si="0"/>
        <v>860</v>
      </c>
      <c r="E42" s="2">
        <f t="shared" ca="1" si="1"/>
        <v>4</v>
      </c>
      <c r="F42" s="22">
        <f t="shared" ca="1" si="2"/>
        <v>215</v>
      </c>
      <c r="G42" s="23">
        <f t="shared" ca="1" si="3"/>
        <v>258</v>
      </c>
      <c r="H42" s="35">
        <f ca="1">VLOOKUP(B42,'Selejtező eredmény - Döntő'!$B$37:$F$82,3,FALSE)</f>
        <v>860</v>
      </c>
      <c r="I42" s="35">
        <f>IFERROR(VLOOKUP(B42,'Selejtező eredmény - Döntő'!$B$19:$K$34,10,FALSE),)</f>
        <v>0</v>
      </c>
      <c r="J42" s="35">
        <f>IFERROR(VLOOKUP(B42,'Selejtező eredmény - Döntő'!$B$8:$K$15,10,FALSE),)</f>
        <v>0</v>
      </c>
      <c r="K42" s="35">
        <f ca="1">IFERROR(VLOOKUP(B42,'Selejtező eredmény - Döntő'!$B$37:$G$83,6,FALSE),)</f>
        <v>4</v>
      </c>
      <c r="L42" s="35">
        <f>IFERROR(VLOOKUP(B42,'Selejtező eredmény - Döntő'!$B$19:$L$34,9,FALSE),)</f>
        <v>0</v>
      </c>
      <c r="M42" s="35">
        <f>IFERROR(VLOOKUP(B42,'Selejtező eredmény - Döntő'!$B$8:$L$15,9,FALSE),)</f>
        <v>0</v>
      </c>
      <c r="N42" s="35">
        <f ca="1">IFERROR(VLOOKUP(B42,'Selejtező eredmény - Döntő'!$B$37:$F$82,5,FALSE),)</f>
        <v>258</v>
      </c>
      <c r="O42" s="35">
        <f>IFERROR(VLOOKUP(B42,'Selejtező eredmény - Döntő'!$B$19:$L$34,11,FALSE),)</f>
        <v>0</v>
      </c>
      <c r="P42" s="35">
        <f>IFERROR(VLOOKUP(B42,'Selejtező eredmény - Döntő'!$B$8:$L$15,11,FALSE),)</f>
        <v>0</v>
      </c>
    </row>
    <row r="43" spans="1:16">
      <c r="A43" s="21">
        <v>41</v>
      </c>
      <c r="D43" s="2" t="e">
        <f t="shared" ca="1" si="0"/>
        <v>#N/A</v>
      </c>
      <c r="E43" s="2">
        <f t="shared" ca="1" si="1"/>
        <v>0</v>
      </c>
      <c r="F43" s="22" t="e">
        <f t="shared" ca="1" si="2"/>
        <v>#N/A</v>
      </c>
      <c r="G43" s="23">
        <f t="shared" ca="1" si="3"/>
        <v>0</v>
      </c>
      <c r="H43" s="35" t="e">
        <f ca="1">VLOOKUP(B43,'Selejtező eredmény - Döntő'!$B$37:$F$82,3,FALSE)</f>
        <v>#N/A</v>
      </c>
      <c r="I43" s="35">
        <f>IFERROR(VLOOKUP(B43,'Selejtező eredmény - Döntő'!$B$19:$K$34,10,FALSE),)</f>
        <v>0</v>
      </c>
      <c r="J43" s="35">
        <f>IFERROR(VLOOKUP(B43,'Selejtező eredmény - Döntő'!$B$8:$K$15,10,FALSE),)</f>
        <v>0</v>
      </c>
      <c r="K43" s="35">
        <f ca="1">IFERROR(VLOOKUP(B43,'Selejtező eredmény - Döntő'!$B$37:$G$83,6,FALSE),)</f>
        <v>0</v>
      </c>
      <c r="L43" s="35">
        <f>IFERROR(VLOOKUP(B43,'Selejtező eredmény - Döntő'!$B$19:$L$34,9,FALSE),)</f>
        <v>0</v>
      </c>
      <c r="M43" s="35">
        <f>IFERROR(VLOOKUP(B43,'Selejtező eredmény - Döntő'!$B$8:$L$15,9,FALSE),)</f>
        <v>0</v>
      </c>
      <c r="N43" s="35">
        <f ca="1">IFERROR(VLOOKUP(B43,'Selejtező eredmény - Döntő'!$B$37:$F$82,5,FALSE),)</f>
        <v>0</v>
      </c>
      <c r="O43" s="35">
        <f>IFERROR(VLOOKUP(B43,'Selejtező eredmény - Döntő'!$B$19:$L$34,11,FALSE),)</f>
        <v>0</v>
      </c>
      <c r="P43" s="35">
        <f>IFERROR(VLOOKUP(B43,'Selejtező eredmény - Döntő'!$B$8:$L$15,11,FALSE),)</f>
        <v>0</v>
      </c>
    </row>
    <row r="44" spans="1:16">
      <c r="A44" s="21">
        <v>42</v>
      </c>
      <c r="D44" s="2" t="e">
        <f t="shared" ca="1" si="0"/>
        <v>#N/A</v>
      </c>
      <c r="E44" s="2">
        <f t="shared" ca="1" si="1"/>
        <v>0</v>
      </c>
      <c r="F44" s="22" t="e">
        <f t="shared" ca="1" si="2"/>
        <v>#N/A</v>
      </c>
      <c r="G44" s="23">
        <f t="shared" ca="1" si="3"/>
        <v>0</v>
      </c>
      <c r="H44" s="35" t="e">
        <f ca="1">VLOOKUP(B44,'Selejtező eredmény - Döntő'!$B$37:$F$82,3,FALSE)</f>
        <v>#N/A</v>
      </c>
      <c r="I44" s="35">
        <f>IFERROR(VLOOKUP(B44,'Selejtező eredmény - Döntő'!$B$19:$K$34,10,FALSE),)</f>
        <v>0</v>
      </c>
      <c r="J44" s="35">
        <f>IFERROR(VLOOKUP(B44,'Selejtező eredmény - Döntő'!$B$8:$K$15,10,FALSE),)</f>
        <v>0</v>
      </c>
      <c r="K44" s="35">
        <f ca="1">IFERROR(VLOOKUP(B44,'Selejtező eredmény - Döntő'!$B$37:$G$83,6,FALSE),)</f>
        <v>0</v>
      </c>
      <c r="L44" s="35">
        <f>IFERROR(VLOOKUP(B44,'Selejtező eredmény - Döntő'!$B$19:$L$34,9,FALSE),)</f>
        <v>0</v>
      </c>
      <c r="M44" s="35">
        <f>IFERROR(VLOOKUP(B44,'Selejtező eredmény - Döntő'!$B$8:$L$15,9,FALSE),)</f>
        <v>0</v>
      </c>
      <c r="N44" s="35">
        <f ca="1">IFERROR(VLOOKUP(B44,'Selejtező eredmény - Döntő'!$B$37:$F$82,5,FALSE),)</f>
        <v>0</v>
      </c>
      <c r="O44" s="35">
        <f>IFERROR(VLOOKUP(B44,'Selejtező eredmény - Döntő'!$B$19:$L$34,11,FALSE),)</f>
        <v>0</v>
      </c>
      <c r="P44" s="35">
        <f>IFERROR(VLOOKUP(B44,'Selejtező eredmény - Döntő'!$B$8:$L$15,11,FALSE),)</f>
        <v>0</v>
      </c>
    </row>
    <row r="45" spans="1:16">
      <c r="A45" s="21">
        <v>43</v>
      </c>
      <c r="D45" s="2" t="e">
        <f t="shared" ca="1" si="0"/>
        <v>#N/A</v>
      </c>
      <c r="E45" s="2">
        <f t="shared" ca="1" si="1"/>
        <v>0</v>
      </c>
      <c r="F45" s="22" t="e">
        <f t="shared" ca="1" si="2"/>
        <v>#N/A</v>
      </c>
      <c r="G45" s="23">
        <f t="shared" ca="1" si="3"/>
        <v>0</v>
      </c>
      <c r="H45" s="35" t="e">
        <f ca="1">VLOOKUP(B45,'Selejtező eredmény - Döntő'!$B$37:$F$82,3,FALSE)</f>
        <v>#N/A</v>
      </c>
      <c r="I45" s="35">
        <f>IFERROR(VLOOKUP(B45,'Selejtező eredmény - Döntő'!$B$19:$K$34,10,FALSE),)</f>
        <v>0</v>
      </c>
      <c r="J45" s="35">
        <f>IFERROR(VLOOKUP(B45,'Selejtező eredmény - Döntő'!$B$8:$K$15,10,FALSE),)</f>
        <v>0</v>
      </c>
      <c r="K45" s="35">
        <f ca="1">IFERROR(VLOOKUP(B45,'Selejtező eredmény - Döntő'!$B$37:$G$83,6,FALSE),)</f>
        <v>0</v>
      </c>
      <c r="L45" s="35">
        <f>IFERROR(VLOOKUP(B45,'Selejtező eredmény - Döntő'!$B$19:$L$34,9,FALSE),)</f>
        <v>0</v>
      </c>
      <c r="M45" s="35">
        <f>IFERROR(VLOOKUP(B45,'Selejtező eredmény - Döntő'!$B$8:$L$15,9,FALSE),)</f>
        <v>0</v>
      </c>
      <c r="N45" s="35">
        <f ca="1">IFERROR(VLOOKUP(B45,'Selejtező eredmény - Döntő'!$B$37:$F$82,5,FALSE),)</f>
        <v>0</v>
      </c>
      <c r="O45" s="35">
        <f>IFERROR(VLOOKUP(B45,'Selejtező eredmény - Döntő'!$B$19:$L$34,11,FALSE),)</f>
        <v>0</v>
      </c>
      <c r="P45" s="35">
        <f>IFERROR(VLOOKUP(B45,'Selejtező eredmény - Döntő'!$B$8:$L$15,11,FALSE),)</f>
        <v>0</v>
      </c>
    </row>
    <row r="46" spans="1:16">
      <c r="A46" s="21">
        <v>44</v>
      </c>
      <c r="D46" s="2" t="e">
        <f t="shared" ca="1" si="0"/>
        <v>#N/A</v>
      </c>
      <c r="E46" s="2">
        <f t="shared" ca="1" si="1"/>
        <v>0</v>
      </c>
      <c r="F46" s="22" t="e">
        <f t="shared" ca="1" si="2"/>
        <v>#N/A</v>
      </c>
      <c r="G46" s="23">
        <f t="shared" ca="1" si="3"/>
        <v>0</v>
      </c>
      <c r="H46" s="35" t="e">
        <f ca="1">VLOOKUP(B46,'Selejtező eredmény - Döntő'!$B$37:$F$82,3,FALSE)</f>
        <v>#N/A</v>
      </c>
      <c r="I46" s="35">
        <f>IFERROR(VLOOKUP(B46,'Selejtező eredmény - Döntő'!$B$19:$K$34,10,FALSE),)</f>
        <v>0</v>
      </c>
      <c r="J46" s="35">
        <f>IFERROR(VLOOKUP(B46,'Selejtező eredmény - Döntő'!$B$8:$K$15,10,FALSE),)</f>
        <v>0</v>
      </c>
      <c r="K46" s="35">
        <f ca="1">IFERROR(VLOOKUP(B46,'Selejtező eredmény - Döntő'!$B$37:$G$83,6,FALSE),)</f>
        <v>0</v>
      </c>
      <c r="L46" s="35">
        <f>IFERROR(VLOOKUP(B46,'Selejtező eredmény - Döntő'!$B$19:$L$34,9,FALSE),)</f>
        <v>0</v>
      </c>
      <c r="M46" s="35">
        <f>IFERROR(VLOOKUP(B46,'Selejtező eredmény - Döntő'!$B$8:$L$15,9,FALSE),)</f>
        <v>0</v>
      </c>
      <c r="N46" s="35">
        <f ca="1">IFERROR(VLOOKUP(B46,'Selejtező eredmény - Döntő'!$B$37:$F$82,5,FALSE),)</f>
        <v>0</v>
      </c>
      <c r="O46" s="35">
        <f>IFERROR(VLOOKUP(B46,'Selejtező eredmény - Döntő'!$B$19:$L$34,11,FALSE),)</f>
        <v>0</v>
      </c>
      <c r="P46" s="35">
        <f>IFERROR(VLOOKUP(B46,'Selejtező eredmény - Döntő'!$B$8:$L$15,11,FALSE),)</f>
        <v>0</v>
      </c>
    </row>
    <row r="47" spans="1:16">
      <c r="A47" s="21">
        <v>45</v>
      </c>
      <c r="D47" s="2" t="e">
        <f t="shared" ca="1" si="0"/>
        <v>#N/A</v>
      </c>
      <c r="E47" s="2">
        <f t="shared" ca="1" si="1"/>
        <v>0</v>
      </c>
      <c r="F47" s="22" t="e">
        <f t="shared" ca="1" si="2"/>
        <v>#N/A</v>
      </c>
      <c r="G47" s="23">
        <f t="shared" ca="1" si="3"/>
        <v>0</v>
      </c>
      <c r="H47" s="35" t="e">
        <f ca="1">VLOOKUP(B47,'Selejtező eredmény - Döntő'!$B$37:$F$82,3,FALSE)</f>
        <v>#N/A</v>
      </c>
      <c r="I47" s="35">
        <f>IFERROR(VLOOKUP(B47,'Selejtező eredmény - Döntő'!$B$19:$K$34,10,FALSE),)</f>
        <v>0</v>
      </c>
      <c r="J47" s="35">
        <f>IFERROR(VLOOKUP(B47,'Selejtező eredmény - Döntő'!$B$8:$K$15,10,FALSE),)</f>
        <v>0</v>
      </c>
      <c r="K47" s="35">
        <f ca="1">IFERROR(VLOOKUP(B47,'Selejtező eredmény - Döntő'!$B$37:$G$83,6,FALSE),)</f>
        <v>0</v>
      </c>
      <c r="L47" s="35">
        <f>IFERROR(VLOOKUP(B47,'Selejtező eredmény - Döntő'!$B$19:$L$34,9,FALSE),)</f>
        <v>0</v>
      </c>
      <c r="M47" s="35">
        <f>IFERROR(VLOOKUP(B47,'Selejtező eredmény - Döntő'!$B$8:$L$15,9,FALSE),)</f>
        <v>0</v>
      </c>
      <c r="N47" s="35">
        <f ca="1">IFERROR(VLOOKUP(B47,'Selejtező eredmény - Döntő'!$B$37:$F$82,5,FALSE),)</f>
        <v>0</v>
      </c>
      <c r="O47" s="35">
        <f>IFERROR(VLOOKUP(B47,'Selejtező eredmény - Döntő'!$B$19:$L$34,11,FALSE),)</f>
        <v>0</v>
      </c>
      <c r="P47" s="35">
        <f>IFERROR(VLOOKUP(B47,'Selejtező eredmény - Döntő'!$B$8:$L$15,11,FALSE),)</f>
        <v>0</v>
      </c>
    </row>
    <row r="48" spans="1:16">
      <c r="A48" s="21">
        <v>46</v>
      </c>
      <c r="D48" s="2" t="e">
        <f t="shared" ca="1" si="0"/>
        <v>#N/A</v>
      </c>
      <c r="E48" s="2">
        <f t="shared" ca="1" si="1"/>
        <v>0</v>
      </c>
      <c r="F48" s="22" t="e">
        <f t="shared" ca="1" si="2"/>
        <v>#N/A</v>
      </c>
      <c r="G48" s="23">
        <f t="shared" ca="1" si="3"/>
        <v>0</v>
      </c>
      <c r="H48" s="35" t="e">
        <f ca="1">VLOOKUP(B48,'Selejtező eredmény - Döntő'!$B$37:$F$82,3,FALSE)</f>
        <v>#N/A</v>
      </c>
      <c r="I48" s="35">
        <f>IFERROR(VLOOKUP(B48,'Selejtező eredmény - Döntő'!$B$19:$K$34,10,FALSE),)</f>
        <v>0</v>
      </c>
      <c r="J48" s="35">
        <f>IFERROR(VLOOKUP(B48,'Selejtező eredmény - Döntő'!$B$8:$K$15,10,FALSE),)</f>
        <v>0</v>
      </c>
      <c r="K48" s="35">
        <f ca="1">IFERROR(VLOOKUP(B48,'Selejtező eredmény - Döntő'!$B$37:$G$83,6,FALSE),)</f>
        <v>0</v>
      </c>
      <c r="L48" s="35">
        <f>IFERROR(VLOOKUP(B48,'Selejtező eredmény - Döntő'!$B$19:$L$34,9,FALSE),)</f>
        <v>0</v>
      </c>
      <c r="M48" s="35">
        <f>IFERROR(VLOOKUP(B48,'Selejtező eredmény - Döntő'!$B$8:$L$15,9,FALSE),)</f>
        <v>0</v>
      </c>
      <c r="N48" s="35">
        <f ca="1">IFERROR(VLOOKUP(B48,'Selejtező eredmény - Döntő'!$B$37:$F$82,5,FALSE),)</f>
        <v>0</v>
      </c>
      <c r="O48" s="35">
        <f>IFERROR(VLOOKUP(B48,'Selejtező eredmény - Döntő'!$B$19:$L$34,11,FALSE),)</f>
        <v>0</v>
      </c>
      <c r="P48" s="35">
        <f>IFERROR(VLOOKUP(B48,'Selejtező eredmény - Döntő'!$B$8:$L$15,11,FALSE),)</f>
        <v>0</v>
      </c>
    </row>
    <row r="49" spans="1:16">
      <c r="A49" s="21">
        <v>47</v>
      </c>
      <c r="D49" s="2" t="e">
        <f t="shared" ca="1" si="0"/>
        <v>#N/A</v>
      </c>
      <c r="E49" s="2">
        <f t="shared" ca="1" si="1"/>
        <v>0</v>
      </c>
      <c r="F49" s="22" t="e">
        <f t="shared" ca="1" si="2"/>
        <v>#N/A</v>
      </c>
      <c r="G49" s="23">
        <f t="shared" ca="1" si="3"/>
        <v>0</v>
      </c>
      <c r="H49" s="35" t="e">
        <f ca="1">VLOOKUP(B49,'Selejtező eredmény - Döntő'!$B$37:$F$82,3,FALSE)</f>
        <v>#N/A</v>
      </c>
      <c r="I49" s="35">
        <f>IFERROR(VLOOKUP(B49,'Selejtező eredmény - Döntő'!$B$19:$K$34,10,FALSE),)</f>
        <v>0</v>
      </c>
      <c r="J49" s="35">
        <f>IFERROR(VLOOKUP(B49,'Selejtező eredmény - Döntő'!$B$8:$K$15,10,FALSE),)</f>
        <v>0</v>
      </c>
      <c r="K49" s="35">
        <f ca="1">IFERROR(VLOOKUP(B49,'Selejtező eredmény - Döntő'!$B$37:$G$83,6,FALSE),)</f>
        <v>0</v>
      </c>
      <c r="L49" s="35">
        <f>IFERROR(VLOOKUP(B49,'Selejtező eredmény - Döntő'!$B$19:$L$34,9,FALSE),)</f>
        <v>0</v>
      </c>
      <c r="M49" s="35">
        <f>IFERROR(VLOOKUP(B49,'Selejtező eredmény - Döntő'!$B$8:$L$15,9,FALSE),)</f>
        <v>0</v>
      </c>
      <c r="N49" s="35">
        <f ca="1">IFERROR(VLOOKUP(B49,'Selejtező eredmény - Döntő'!$B$37:$F$82,5,FALSE),)</f>
        <v>0</v>
      </c>
      <c r="O49" s="35">
        <f>IFERROR(VLOOKUP(B49,'Selejtező eredmény - Döntő'!$B$19:$L$34,11,FALSE),)</f>
        <v>0</v>
      </c>
      <c r="P49" s="35">
        <f>IFERROR(VLOOKUP(B49,'Selejtező eredmény - Döntő'!$B$8:$L$15,11,FALSE),)</f>
        <v>0</v>
      </c>
    </row>
    <row r="50" spans="1:16">
      <c r="A50" s="21">
        <v>48</v>
      </c>
      <c r="D50" s="2" t="e">
        <f t="shared" ca="1" si="0"/>
        <v>#N/A</v>
      </c>
      <c r="E50" s="2">
        <f t="shared" ca="1" si="1"/>
        <v>0</v>
      </c>
      <c r="F50" s="22" t="e">
        <f t="shared" ca="1" si="2"/>
        <v>#N/A</v>
      </c>
      <c r="G50" s="23">
        <f t="shared" ca="1" si="3"/>
        <v>0</v>
      </c>
      <c r="H50" s="35" t="e">
        <f ca="1">VLOOKUP(B50,'Selejtező eredmény - Döntő'!$B$37:$F$82,3,FALSE)</f>
        <v>#N/A</v>
      </c>
      <c r="I50" s="35">
        <f>IFERROR(VLOOKUP(B50,'Selejtező eredmény - Döntő'!$B$19:$K$34,10,FALSE),)</f>
        <v>0</v>
      </c>
      <c r="J50" s="35">
        <f>IFERROR(VLOOKUP(B50,'Selejtező eredmény - Döntő'!$B$8:$K$15,10,FALSE),)</f>
        <v>0</v>
      </c>
      <c r="K50" s="35">
        <f ca="1">IFERROR(VLOOKUP(B50,'Selejtező eredmény - Döntő'!$B$37:$G$83,6,FALSE),)</f>
        <v>0</v>
      </c>
      <c r="L50" s="35">
        <f>IFERROR(VLOOKUP(B50,'Selejtező eredmény - Döntő'!$B$19:$L$34,9,FALSE),)</f>
        <v>0</v>
      </c>
      <c r="M50" s="35">
        <f>IFERROR(VLOOKUP(B50,'Selejtező eredmény - Döntő'!$B$8:$L$15,9,FALSE),)</f>
        <v>0</v>
      </c>
      <c r="N50" s="35">
        <f ca="1">IFERROR(VLOOKUP(B50,'Selejtező eredmény - Döntő'!$B$37:$F$82,5,FALSE),)</f>
        <v>0</v>
      </c>
      <c r="O50" s="35">
        <f>IFERROR(VLOOKUP(B50,'Selejtező eredmény - Döntő'!$B$19:$L$34,11,FALSE),)</f>
        <v>0</v>
      </c>
      <c r="P50" s="35">
        <f>IFERROR(VLOOKUP(B50,'Selejtező eredmény - Döntő'!$B$8:$L$15,11,FALSE),)</f>
        <v>0</v>
      </c>
    </row>
    <row r="51" spans="1:16">
      <c r="A51" s="21">
        <v>49</v>
      </c>
      <c r="D51" s="2" t="e">
        <f t="shared" ca="1" si="0"/>
        <v>#N/A</v>
      </c>
      <c r="E51" s="2">
        <f t="shared" ca="1" si="1"/>
        <v>0</v>
      </c>
      <c r="F51" s="22" t="e">
        <f t="shared" ca="1" si="2"/>
        <v>#N/A</v>
      </c>
      <c r="G51" s="23">
        <f t="shared" ca="1" si="3"/>
        <v>0</v>
      </c>
      <c r="H51" s="35" t="e">
        <f ca="1">VLOOKUP(B51,'Selejtező eredmény - Döntő'!$B$37:$F$82,3,FALSE)</f>
        <v>#N/A</v>
      </c>
      <c r="I51" s="35">
        <f>IFERROR(VLOOKUP(B51,'Selejtező eredmény - Döntő'!$B$19:$K$34,10,FALSE),)</f>
        <v>0</v>
      </c>
      <c r="J51" s="35">
        <f>IFERROR(VLOOKUP(B51,'Selejtező eredmény - Döntő'!$B$8:$K$15,10,FALSE),)</f>
        <v>0</v>
      </c>
      <c r="K51" s="35">
        <f ca="1">IFERROR(VLOOKUP(B51,'Selejtező eredmény - Döntő'!$B$37:$G$83,6,FALSE),)</f>
        <v>0</v>
      </c>
      <c r="L51" s="35">
        <f>IFERROR(VLOOKUP(B51,'Selejtező eredmény - Döntő'!$B$19:$L$34,9,FALSE),)</f>
        <v>0</v>
      </c>
      <c r="M51" s="35">
        <f>IFERROR(VLOOKUP(B51,'Selejtező eredmény - Döntő'!$B$8:$L$15,9,FALSE),)</f>
        <v>0</v>
      </c>
      <c r="N51" s="35">
        <f ca="1">IFERROR(VLOOKUP(B51,'Selejtező eredmény - Döntő'!$B$37:$F$82,5,FALSE),)</f>
        <v>0</v>
      </c>
      <c r="O51" s="35">
        <f>IFERROR(VLOOKUP(B51,'Selejtező eredmény - Döntő'!$B$19:$L$34,11,FALSE),)</f>
        <v>0</v>
      </c>
      <c r="P51" s="35">
        <f>IFERROR(VLOOKUP(B51,'Selejtező eredmény - Döntő'!$B$8:$L$15,11,FALSE),)</f>
        <v>0</v>
      </c>
    </row>
    <row r="52" spans="1:16">
      <c r="A52" s="21">
        <v>50</v>
      </c>
      <c r="D52" s="2" t="e">
        <f t="shared" ca="1" si="0"/>
        <v>#N/A</v>
      </c>
      <c r="E52" s="2">
        <f t="shared" ca="1" si="1"/>
        <v>0</v>
      </c>
      <c r="F52" s="22" t="e">
        <f t="shared" ca="1" si="2"/>
        <v>#N/A</v>
      </c>
      <c r="G52" s="23">
        <f t="shared" ca="1" si="3"/>
        <v>0</v>
      </c>
      <c r="H52" s="35" t="e">
        <f ca="1">VLOOKUP(B52,'Selejtező eredmény - Döntő'!$B$37:$F$82,3,FALSE)</f>
        <v>#N/A</v>
      </c>
      <c r="I52" s="35">
        <f>IFERROR(VLOOKUP(B52,'Selejtező eredmény - Döntő'!$B$19:$K$34,10,FALSE),)</f>
        <v>0</v>
      </c>
      <c r="J52" s="35">
        <f>IFERROR(VLOOKUP(B52,'Selejtező eredmény - Döntő'!$B$8:$K$15,10,FALSE),)</f>
        <v>0</v>
      </c>
      <c r="K52" s="35">
        <f ca="1">IFERROR(VLOOKUP(B52,'Selejtező eredmény - Döntő'!$B$37:$G$83,6,FALSE),)</f>
        <v>0</v>
      </c>
      <c r="L52" s="35">
        <f>IFERROR(VLOOKUP(B52,'Selejtező eredmény - Döntő'!$B$19:$L$34,9,FALSE),)</f>
        <v>0</v>
      </c>
      <c r="M52" s="35">
        <f>IFERROR(VLOOKUP(B52,'Selejtező eredmény - Döntő'!$B$8:$L$15,9,FALSE),)</f>
        <v>0</v>
      </c>
      <c r="N52" s="35">
        <f ca="1">IFERROR(VLOOKUP(B52,'Selejtező eredmény - Döntő'!$B$37:$F$82,5,FALSE),)</f>
        <v>0</v>
      </c>
      <c r="O52" s="35">
        <f>IFERROR(VLOOKUP(B52,'Selejtező eredmény - Döntő'!$B$19:$L$34,11,FALSE),)</f>
        <v>0</v>
      </c>
      <c r="P52" s="35">
        <f>IFERROR(VLOOKUP(B52,'Selejtező eredmény - Döntő'!$B$8:$L$15,11,FALSE),)</f>
        <v>0</v>
      </c>
    </row>
    <row r="53" spans="1:16">
      <c r="A53" s="21">
        <v>51</v>
      </c>
      <c r="D53" s="2" t="e">
        <f t="shared" ca="1" si="0"/>
        <v>#N/A</v>
      </c>
      <c r="E53" s="2">
        <f t="shared" ca="1" si="1"/>
        <v>0</v>
      </c>
      <c r="F53" s="22" t="e">
        <f t="shared" ca="1" si="2"/>
        <v>#N/A</v>
      </c>
      <c r="G53" s="23">
        <f t="shared" ca="1" si="3"/>
        <v>0</v>
      </c>
      <c r="H53" s="35" t="e">
        <f ca="1">VLOOKUP(B53,'Selejtező eredmény - Döntő'!$B$37:$F$82,3,FALSE)</f>
        <v>#N/A</v>
      </c>
      <c r="I53" s="35">
        <f>IFERROR(VLOOKUP(B53,'Selejtező eredmény - Döntő'!$B$19:$K$34,10,FALSE),)</f>
        <v>0</v>
      </c>
      <c r="J53" s="35">
        <f>IFERROR(VLOOKUP(B53,'Selejtező eredmény - Döntő'!$B$8:$K$15,10,FALSE),)</f>
        <v>0</v>
      </c>
      <c r="K53" s="35">
        <f ca="1">IFERROR(VLOOKUP(B53,'Selejtező eredmény - Döntő'!$B$37:$G$83,6,FALSE),)</f>
        <v>0</v>
      </c>
      <c r="L53" s="35">
        <f>IFERROR(VLOOKUP(B53,'Selejtező eredmény - Döntő'!$B$19:$L$34,9,FALSE),)</f>
        <v>0</v>
      </c>
      <c r="M53" s="35">
        <f>IFERROR(VLOOKUP(B53,'Selejtező eredmény - Döntő'!$B$8:$L$15,9,FALSE),)</f>
        <v>0</v>
      </c>
      <c r="N53" s="35">
        <f ca="1">IFERROR(VLOOKUP(B53,'Selejtező eredmény - Döntő'!$B$37:$F$82,5,FALSE),)</f>
        <v>0</v>
      </c>
      <c r="O53" s="35">
        <f>IFERROR(VLOOKUP(B53,'Selejtező eredmény - Döntő'!$B$19:$L$34,11,FALSE),)</f>
        <v>0</v>
      </c>
      <c r="P53" s="35">
        <f>IFERROR(VLOOKUP(B53,'Selejtező eredmény - Döntő'!$B$8:$L$15,11,FALSE),)</f>
        <v>0</v>
      </c>
    </row>
    <row r="54" spans="1:16">
      <c r="A54" s="21">
        <v>52</v>
      </c>
      <c r="D54" s="2" t="e">
        <f t="shared" ca="1" si="0"/>
        <v>#N/A</v>
      </c>
      <c r="E54" s="2">
        <f t="shared" ca="1" si="1"/>
        <v>0</v>
      </c>
      <c r="F54" s="22" t="e">
        <f t="shared" ca="1" si="2"/>
        <v>#N/A</v>
      </c>
      <c r="G54" s="23">
        <f t="shared" ca="1" si="3"/>
        <v>0</v>
      </c>
      <c r="H54" s="35" t="e">
        <f ca="1">VLOOKUP(B54,'Selejtező eredmény - Döntő'!$B$37:$F$82,3,FALSE)</f>
        <v>#N/A</v>
      </c>
      <c r="I54" s="35">
        <f>IFERROR(VLOOKUP(B54,'Selejtező eredmény - Döntő'!$B$19:$K$34,10,FALSE),)</f>
        <v>0</v>
      </c>
      <c r="J54" s="35">
        <f>IFERROR(VLOOKUP(B54,'Selejtező eredmény - Döntő'!$B$8:$K$15,10,FALSE),)</f>
        <v>0</v>
      </c>
      <c r="K54" s="35">
        <f ca="1">IFERROR(VLOOKUP(B54,'Selejtező eredmény - Döntő'!$B$37:$G$83,6,FALSE),)</f>
        <v>0</v>
      </c>
      <c r="L54" s="35">
        <f>IFERROR(VLOOKUP(B54,'Selejtező eredmény - Döntő'!$B$19:$L$34,9,FALSE),)</f>
        <v>0</v>
      </c>
      <c r="M54" s="35">
        <f>IFERROR(VLOOKUP(B54,'Selejtező eredmény - Döntő'!$B$8:$L$15,9,FALSE),)</f>
        <v>0</v>
      </c>
      <c r="N54" s="35">
        <f ca="1">IFERROR(VLOOKUP(B54,'Selejtező eredmény - Döntő'!$B$37:$F$82,5,FALSE),)</f>
        <v>0</v>
      </c>
      <c r="O54" s="35">
        <f>IFERROR(VLOOKUP(B54,'Selejtező eredmény - Döntő'!$B$19:$L$34,11,FALSE),)</f>
        <v>0</v>
      </c>
      <c r="P54" s="35">
        <f>IFERROR(VLOOKUP(B54,'Selejtező eredmény - Döntő'!$B$8:$L$15,11,FALSE),)</f>
        <v>0</v>
      </c>
    </row>
    <row r="55" spans="1:16">
      <c r="A55" s="21">
        <v>53</v>
      </c>
      <c r="D55" s="2" t="e">
        <f t="shared" ca="1" si="0"/>
        <v>#N/A</v>
      </c>
      <c r="E55" s="2">
        <f t="shared" ca="1" si="1"/>
        <v>0</v>
      </c>
      <c r="F55" s="22" t="e">
        <f t="shared" ca="1" si="2"/>
        <v>#N/A</v>
      </c>
      <c r="G55" s="23">
        <f t="shared" ca="1" si="3"/>
        <v>0</v>
      </c>
      <c r="H55" s="35" t="e">
        <f ca="1">VLOOKUP(B55,'Selejtező eredmény - Döntő'!$B$37:$F$82,3,FALSE)</f>
        <v>#N/A</v>
      </c>
      <c r="I55" s="35">
        <f>IFERROR(VLOOKUP(B55,'Selejtező eredmény - Döntő'!$B$19:$K$34,10,FALSE),)</f>
        <v>0</v>
      </c>
      <c r="J55" s="35">
        <f>IFERROR(VLOOKUP(B55,'Selejtező eredmény - Döntő'!$B$8:$K$15,10,FALSE),)</f>
        <v>0</v>
      </c>
      <c r="K55" s="35">
        <f ca="1">IFERROR(VLOOKUP(B55,'Selejtező eredmény - Döntő'!$B$37:$G$83,6,FALSE),)</f>
        <v>0</v>
      </c>
      <c r="L55" s="35">
        <f>IFERROR(VLOOKUP(B55,'Selejtező eredmény - Döntő'!$B$19:$L$34,9,FALSE),)</f>
        <v>0</v>
      </c>
      <c r="M55" s="35">
        <f>IFERROR(VLOOKUP(B55,'Selejtező eredmény - Döntő'!$B$8:$L$15,9,FALSE),)</f>
        <v>0</v>
      </c>
      <c r="N55" s="35">
        <f ca="1">IFERROR(VLOOKUP(B55,'Selejtező eredmény - Döntő'!$B$37:$F$82,5,FALSE),)</f>
        <v>0</v>
      </c>
      <c r="O55" s="35">
        <f>IFERROR(VLOOKUP(B55,'Selejtező eredmény - Döntő'!$B$19:$L$34,11,FALSE),)</f>
        <v>0</v>
      </c>
      <c r="P55" s="35">
        <f>IFERROR(VLOOKUP(B55,'Selejtező eredmény - Döntő'!$B$8:$L$15,11,FALSE),)</f>
        <v>0</v>
      </c>
    </row>
    <row r="56" spans="1:16">
      <c r="A56" s="21">
        <v>54</v>
      </c>
      <c r="D56" s="2" t="e">
        <f t="shared" ca="1" si="0"/>
        <v>#N/A</v>
      </c>
      <c r="E56" s="2">
        <f t="shared" ca="1" si="1"/>
        <v>0</v>
      </c>
      <c r="F56" s="22" t="e">
        <f t="shared" ca="1" si="2"/>
        <v>#N/A</v>
      </c>
      <c r="G56" s="23">
        <f t="shared" ca="1" si="3"/>
        <v>0</v>
      </c>
      <c r="H56" s="35" t="e">
        <f ca="1">VLOOKUP(B56,'Selejtező eredmény - Döntő'!$B$37:$F$82,3,FALSE)</f>
        <v>#N/A</v>
      </c>
      <c r="I56" s="35">
        <f>IFERROR(VLOOKUP(B56,'Selejtező eredmény - Döntő'!$B$19:$K$34,10,FALSE),)</f>
        <v>0</v>
      </c>
      <c r="J56" s="35">
        <f>IFERROR(VLOOKUP(B56,'Selejtező eredmény - Döntő'!$B$8:$K$15,10,FALSE),)</f>
        <v>0</v>
      </c>
      <c r="K56" s="35">
        <f ca="1">IFERROR(VLOOKUP(B56,'Selejtező eredmény - Döntő'!$B$37:$G$83,6,FALSE),)</f>
        <v>0</v>
      </c>
      <c r="L56" s="35">
        <f>IFERROR(VLOOKUP(B56,'Selejtező eredmény - Döntő'!$B$19:$L$34,9,FALSE),)</f>
        <v>0</v>
      </c>
      <c r="M56" s="35">
        <f>IFERROR(VLOOKUP(B56,'Selejtező eredmény - Döntő'!$B$8:$L$15,9,FALSE),)</f>
        <v>0</v>
      </c>
      <c r="N56" s="35">
        <f ca="1">IFERROR(VLOOKUP(B56,'Selejtező eredmény - Döntő'!$B$37:$F$82,5,FALSE),)</f>
        <v>0</v>
      </c>
      <c r="O56" s="35">
        <f>IFERROR(VLOOKUP(B56,'Selejtező eredmény - Döntő'!$B$19:$L$34,11,FALSE),)</f>
        <v>0</v>
      </c>
      <c r="P56" s="35">
        <f>IFERROR(VLOOKUP(B56,'Selejtező eredmény - Döntő'!$B$8:$L$15,11,FALSE),)</f>
        <v>0</v>
      </c>
    </row>
    <row r="57" spans="1:16">
      <c r="A57" s="21">
        <v>55</v>
      </c>
      <c r="D57" s="2" t="e">
        <f t="shared" ca="1" si="0"/>
        <v>#N/A</v>
      </c>
      <c r="E57" s="2">
        <f t="shared" ca="1" si="1"/>
        <v>0</v>
      </c>
      <c r="F57" s="22" t="e">
        <f t="shared" ca="1" si="2"/>
        <v>#N/A</v>
      </c>
      <c r="G57" s="23">
        <f t="shared" ca="1" si="3"/>
        <v>0</v>
      </c>
      <c r="H57" s="35" t="e">
        <f ca="1">VLOOKUP(B57,'Selejtező eredmény - Döntő'!$B$37:$F$82,3,FALSE)</f>
        <v>#N/A</v>
      </c>
      <c r="I57" s="35">
        <f>IFERROR(VLOOKUP(B57,'Selejtező eredmény - Döntő'!$B$19:$K$34,10,FALSE),)</f>
        <v>0</v>
      </c>
      <c r="J57" s="35">
        <f>IFERROR(VLOOKUP(B57,'Selejtező eredmény - Döntő'!$B$8:$K$15,10,FALSE),)</f>
        <v>0</v>
      </c>
      <c r="K57" s="35">
        <f ca="1">IFERROR(VLOOKUP(B57,'Selejtező eredmény - Döntő'!$B$37:$G$83,6,FALSE),)</f>
        <v>0</v>
      </c>
      <c r="L57" s="35">
        <f>IFERROR(VLOOKUP(B57,'Selejtező eredmény - Döntő'!$B$19:$L$34,9,FALSE),)</f>
        <v>0</v>
      </c>
      <c r="M57" s="35">
        <f>IFERROR(VLOOKUP(B57,'Selejtező eredmény - Döntő'!$B$8:$L$15,9,FALSE),)</f>
        <v>0</v>
      </c>
      <c r="N57" s="35">
        <f ca="1">IFERROR(VLOOKUP(B57,'Selejtező eredmény - Döntő'!$B$37:$F$82,5,FALSE),)</f>
        <v>0</v>
      </c>
      <c r="O57" s="35">
        <f>IFERROR(VLOOKUP(B57,'Selejtező eredmény - Döntő'!$B$19:$L$34,11,FALSE),)</f>
        <v>0</v>
      </c>
      <c r="P57" s="35">
        <f>IFERROR(VLOOKUP(B57,'Selejtező eredmény - Döntő'!$B$8:$L$15,11,FALSE),)</f>
        <v>0</v>
      </c>
    </row>
    <row r="58" spans="1:16">
      <c r="A58" s="21">
        <v>56</v>
      </c>
      <c r="D58" s="2" t="e">
        <f t="shared" ca="1" si="0"/>
        <v>#N/A</v>
      </c>
      <c r="E58" s="2">
        <f t="shared" ca="1" si="1"/>
        <v>0</v>
      </c>
      <c r="F58" s="22" t="e">
        <f t="shared" ca="1" si="2"/>
        <v>#N/A</v>
      </c>
      <c r="G58" s="23">
        <f t="shared" ca="1" si="3"/>
        <v>0</v>
      </c>
      <c r="H58" s="35" t="e">
        <f ca="1">VLOOKUP(B58,'Selejtező eredmény - Döntő'!$B$37:$F$82,3,FALSE)</f>
        <v>#N/A</v>
      </c>
      <c r="I58" s="35">
        <f>IFERROR(VLOOKUP(B58,'Selejtező eredmény - Döntő'!$B$19:$K$34,10,FALSE),)</f>
        <v>0</v>
      </c>
      <c r="J58" s="35">
        <f>IFERROR(VLOOKUP(B58,'Selejtező eredmény - Döntő'!$B$8:$K$15,10,FALSE),)</f>
        <v>0</v>
      </c>
      <c r="K58" s="35">
        <f ca="1">IFERROR(VLOOKUP(B58,'Selejtező eredmény - Döntő'!$B$37:$G$83,6,FALSE),)</f>
        <v>0</v>
      </c>
      <c r="L58" s="35">
        <f>IFERROR(VLOOKUP(B58,'Selejtező eredmény - Döntő'!$B$19:$L$34,9,FALSE),)</f>
        <v>0</v>
      </c>
      <c r="M58" s="35">
        <f>IFERROR(VLOOKUP(B58,'Selejtező eredmény - Döntő'!$B$8:$L$15,9,FALSE),)</f>
        <v>0</v>
      </c>
      <c r="N58" s="35">
        <f ca="1">IFERROR(VLOOKUP(B58,'Selejtező eredmény - Döntő'!$B$37:$F$82,5,FALSE),)</f>
        <v>0</v>
      </c>
      <c r="O58" s="35">
        <f>IFERROR(VLOOKUP(B58,'Selejtező eredmény - Döntő'!$B$19:$L$34,11,FALSE),)</f>
        <v>0</v>
      </c>
      <c r="P58" s="35">
        <f>IFERROR(VLOOKUP(B58,'Selejtező eredmény - Döntő'!$B$8:$L$15,11,FALSE),)</f>
        <v>0</v>
      </c>
    </row>
    <row r="59" spans="1:16">
      <c r="A59" s="21">
        <v>57</v>
      </c>
      <c r="D59" s="2" t="e">
        <f t="shared" ca="1" si="0"/>
        <v>#N/A</v>
      </c>
      <c r="E59" s="2">
        <f t="shared" ca="1" si="1"/>
        <v>0</v>
      </c>
      <c r="F59" s="22" t="e">
        <f t="shared" ca="1" si="2"/>
        <v>#N/A</v>
      </c>
      <c r="G59" s="23">
        <f t="shared" ca="1" si="3"/>
        <v>0</v>
      </c>
      <c r="H59" s="35" t="e">
        <f ca="1">VLOOKUP(B59,'Selejtező eredmény - Döntő'!$B$37:$F$82,3,FALSE)</f>
        <v>#N/A</v>
      </c>
      <c r="I59" s="35">
        <f>IFERROR(VLOOKUP(B59,'Selejtező eredmény - Döntő'!$B$19:$K$34,10,FALSE),)</f>
        <v>0</v>
      </c>
      <c r="J59" s="35">
        <f>IFERROR(VLOOKUP(B59,'Selejtező eredmény - Döntő'!$B$8:$K$15,10,FALSE),)</f>
        <v>0</v>
      </c>
      <c r="K59" s="35">
        <f ca="1">IFERROR(VLOOKUP(B59,'Selejtező eredmény - Döntő'!$B$37:$G$83,6,FALSE),)</f>
        <v>0</v>
      </c>
      <c r="L59" s="35">
        <f>IFERROR(VLOOKUP(B59,'Selejtező eredmény - Döntő'!$B$19:$L$34,9,FALSE),)</f>
        <v>0</v>
      </c>
      <c r="M59" s="35">
        <f>IFERROR(VLOOKUP(B59,'Selejtező eredmény - Döntő'!$B$8:$L$15,9,FALSE),)</f>
        <v>0</v>
      </c>
      <c r="N59" s="35">
        <f ca="1">IFERROR(VLOOKUP(B59,'Selejtező eredmény - Döntő'!$B$37:$F$82,5,FALSE),)</f>
        <v>0</v>
      </c>
      <c r="O59" s="35">
        <f>IFERROR(VLOOKUP(B59,'Selejtező eredmény - Döntő'!$B$19:$L$34,11,FALSE),)</f>
        <v>0</v>
      </c>
      <c r="P59" s="35">
        <f>IFERROR(VLOOKUP(B59,'Selejtező eredmény - Döntő'!$B$8:$L$15,11,FALSE),)</f>
        <v>0</v>
      </c>
    </row>
    <row r="60" spans="1:16">
      <c r="A60" s="21">
        <v>58</v>
      </c>
      <c r="D60" s="2" t="e">
        <f t="shared" ca="1" si="0"/>
        <v>#N/A</v>
      </c>
      <c r="E60" s="2">
        <f t="shared" ca="1" si="1"/>
        <v>0</v>
      </c>
      <c r="F60" s="22" t="e">
        <f t="shared" ca="1" si="2"/>
        <v>#N/A</v>
      </c>
      <c r="G60" s="23">
        <f t="shared" ca="1" si="3"/>
        <v>0</v>
      </c>
      <c r="H60" s="35" t="e">
        <f ca="1">VLOOKUP(B60,'Selejtező eredmény - Döntő'!$B$37:$F$82,3,FALSE)</f>
        <v>#N/A</v>
      </c>
      <c r="I60" s="35">
        <f>IFERROR(VLOOKUP(B60,'Selejtező eredmény - Döntő'!$B$19:$K$34,10,FALSE),)</f>
        <v>0</v>
      </c>
      <c r="J60" s="35">
        <f>IFERROR(VLOOKUP(B60,'Selejtező eredmény - Döntő'!$B$8:$K$15,10,FALSE),)</f>
        <v>0</v>
      </c>
      <c r="K60" s="35">
        <f ca="1">IFERROR(VLOOKUP(B60,'Selejtező eredmény - Döntő'!$B$37:$G$83,6,FALSE),)</f>
        <v>0</v>
      </c>
      <c r="L60" s="35">
        <f>IFERROR(VLOOKUP(B60,'Selejtező eredmény - Döntő'!$B$19:$L$34,9,FALSE),)</f>
        <v>0</v>
      </c>
      <c r="M60" s="35">
        <f>IFERROR(VLOOKUP(B60,'Selejtező eredmény - Döntő'!$B$8:$L$15,9,FALSE),)</f>
        <v>0</v>
      </c>
      <c r="N60" s="35">
        <f ca="1">IFERROR(VLOOKUP(B60,'Selejtező eredmény - Döntő'!$B$37:$F$82,5,FALSE),)</f>
        <v>0</v>
      </c>
      <c r="O60" s="35">
        <f>IFERROR(VLOOKUP(B60,'Selejtező eredmény - Döntő'!$B$19:$L$34,11,FALSE),)</f>
        <v>0</v>
      </c>
      <c r="P60" s="35">
        <f>IFERROR(VLOOKUP(B60,'Selejtező eredmény - Döntő'!$B$8:$L$15,11,FALSE),)</f>
        <v>0</v>
      </c>
    </row>
    <row r="61" spans="1:16">
      <c r="A61" s="21">
        <v>59</v>
      </c>
      <c r="D61" s="2" t="e">
        <f t="shared" ca="1" si="0"/>
        <v>#N/A</v>
      </c>
      <c r="E61" s="2">
        <f t="shared" ca="1" si="1"/>
        <v>0</v>
      </c>
      <c r="F61" s="22" t="e">
        <f t="shared" ca="1" si="2"/>
        <v>#N/A</v>
      </c>
      <c r="G61" s="23">
        <f t="shared" ca="1" si="3"/>
        <v>0</v>
      </c>
      <c r="H61" s="35" t="e">
        <f ca="1">VLOOKUP(B61,'Selejtező eredmény - Döntő'!$B$37:$F$82,3,FALSE)</f>
        <v>#N/A</v>
      </c>
      <c r="I61" s="35">
        <f>IFERROR(VLOOKUP(B61,'Selejtező eredmény - Döntő'!$B$19:$K$34,10,FALSE),)</f>
        <v>0</v>
      </c>
      <c r="J61" s="35">
        <f>IFERROR(VLOOKUP(B61,'Selejtező eredmény - Döntő'!$B$8:$K$15,10,FALSE),)</f>
        <v>0</v>
      </c>
      <c r="K61" s="35">
        <f ca="1">IFERROR(VLOOKUP(B61,'Selejtező eredmény - Döntő'!$B$37:$G$83,6,FALSE),)</f>
        <v>0</v>
      </c>
      <c r="L61" s="35">
        <f>IFERROR(VLOOKUP(B61,'Selejtező eredmény - Döntő'!$B$19:$L$34,9,FALSE),)</f>
        <v>0</v>
      </c>
      <c r="M61" s="35">
        <f>IFERROR(VLOOKUP(B61,'Selejtező eredmény - Döntő'!$B$8:$L$15,9,FALSE),)</f>
        <v>0</v>
      </c>
      <c r="N61" s="35">
        <f ca="1">IFERROR(VLOOKUP(B61,'Selejtező eredmény - Döntő'!$B$37:$F$82,5,FALSE),)</f>
        <v>0</v>
      </c>
      <c r="O61" s="35">
        <f>IFERROR(VLOOKUP(B61,'Selejtező eredmény - Döntő'!$B$19:$L$34,11,FALSE),)</f>
        <v>0</v>
      </c>
      <c r="P61" s="35">
        <f>IFERROR(VLOOKUP(B61,'Selejtező eredmény - Döntő'!$B$8:$L$15,11,FALSE),)</f>
        <v>0</v>
      </c>
    </row>
    <row r="62" spans="1:16">
      <c r="A62" s="21">
        <v>60</v>
      </c>
      <c r="D62" s="2" t="e">
        <f t="shared" ca="1" si="0"/>
        <v>#N/A</v>
      </c>
      <c r="E62" s="2">
        <f t="shared" ca="1" si="1"/>
        <v>0</v>
      </c>
      <c r="F62" s="22" t="e">
        <f t="shared" ca="1" si="2"/>
        <v>#N/A</v>
      </c>
      <c r="G62" s="23">
        <f t="shared" ca="1" si="3"/>
        <v>0</v>
      </c>
      <c r="H62" s="35" t="e">
        <f ca="1">VLOOKUP(B62,'Selejtező eredmény - Döntő'!$B$37:$F$82,3,FALSE)</f>
        <v>#N/A</v>
      </c>
      <c r="I62" s="35">
        <f>IFERROR(VLOOKUP(B62,'Selejtező eredmény - Döntő'!$B$19:$K$34,10,FALSE),)</f>
        <v>0</v>
      </c>
      <c r="J62" s="35">
        <f>IFERROR(VLOOKUP(B62,'Selejtező eredmény - Döntő'!$B$8:$K$15,10,FALSE),)</f>
        <v>0</v>
      </c>
      <c r="K62" s="35">
        <f ca="1">IFERROR(VLOOKUP(B62,'Selejtező eredmény - Döntő'!$B$37:$G$83,6,FALSE),)</f>
        <v>0</v>
      </c>
      <c r="L62" s="35">
        <f>IFERROR(VLOOKUP(B62,'Selejtező eredmény - Döntő'!$B$19:$L$34,9,FALSE),)</f>
        <v>0</v>
      </c>
      <c r="M62" s="35">
        <f>IFERROR(VLOOKUP(B62,'Selejtező eredmény - Döntő'!$B$8:$L$15,9,FALSE),)</f>
        <v>0</v>
      </c>
      <c r="N62" s="35">
        <f ca="1">IFERROR(VLOOKUP(B62,'Selejtező eredmény - Döntő'!$B$37:$F$82,5,FALSE),)</f>
        <v>0</v>
      </c>
      <c r="O62" s="35">
        <f>IFERROR(VLOOKUP(B62,'Selejtező eredmény - Döntő'!$B$19:$L$34,11,FALSE),)</f>
        <v>0</v>
      </c>
      <c r="P62" s="35">
        <f>IFERROR(VLOOKUP(B62,'Selejtező eredmény - Döntő'!$B$8:$L$15,11,FALSE),)</f>
        <v>0</v>
      </c>
    </row>
  </sheetData>
  <sortState ref="B3:F15">
    <sortCondition descending="1" ref="E3:E15"/>
    <sortCondition descending="1" ref="D3:D15"/>
  </sortState>
  <mergeCells count="3">
    <mergeCell ref="H1:J1"/>
    <mergeCell ref="K1:M1"/>
    <mergeCell ref="N1:P1"/>
  </mergeCells>
  <conditionalFormatting sqref="G1:G1048576">
    <cfRule type="top10" dxfId="15" priority="7" rank="1"/>
  </conditionalFormatting>
  <conditionalFormatting sqref="B40">
    <cfRule type="duplicateValues" dxfId="14" priority="6"/>
  </conditionalFormatting>
  <conditionalFormatting sqref="B41">
    <cfRule type="duplicateValues" dxfId="13" priority="5"/>
  </conditionalFormatting>
  <conditionalFormatting sqref="B42">
    <cfRule type="duplicateValues" dxfId="12" priority="4"/>
  </conditionalFormatting>
  <conditionalFormatting sqref="B39">
    <cfRule type="duplicateValues" dxfId="11" priority="3"/>
  </conditionalFormatting>
  <conditionalFormatting sqref="B40">
    <cfRule type="duplicateValues" dxfId="10" priority="2"/>
  </conditionalFormatting>
  <conditionalFormatting sqref="B41">
    <cfRule type="duplicateValues" dxfId="9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3:E16"/>
  <sheetViews>
    <sheetView workbookViewId="0">
      <selection activeCell="E3" sqref="E2:E3"/>
    </sheetView>
  </sheetViews>
  <sheetFormatPr defaultRowHeight="15"/>
  <cols>
    <col min="1" max="1" width="6.28515625" style="1" customWidth="1"/>
    <col min="2" max="2" width="24.28515625" style="1" customWidth="1"/>
    <col min="3" max="3" width="14.28515625" style="1" customWidth="1"/>
    <col min="4" max="4" width="10.5703125" style="1" customWidth="1"/>
    <col min="5" max="5" width="10.42578125" style="1" customWidth="1"/>
    <col min="6" max="16384" width="9.140625" style="1"/>
  </cols>
  <sheetData>
    <row r="3" spans="1:5" ht="26.25" customHeight="1">
      <c r="B3" s="2" t="s">
        <v>32</v>
      </c>
      <c r="C3" s="1" t="s">
        <v>42</v>
      </c>
      <c r="D3" s="1" t="s">
        <v>6</v>
      </c>
      <c r="E3" s="1" t="s">
        <v>43</v>
      </c>
    </row>
    <row r="4" spans="1:5">
      <c r="A4" s="1">
        <v>1</v>
      </c>
      <c r="B4" s="1" t="s">
        <v>19</v>
      </c>
      <c r="C4" s="1">
        <v>1</v>
      </c>
      <c r="D4" s="1">
        <v>1</v>
      </c>
      <c r="E4" s="1">
        <v>13</v>
      </c>
    </row>
    <row r="5" spans="1:5">
      <c r="A5" s="1">
        <v>2</v>
      </c>
      <c r="B5" s="1" t="s">
        <v>26</v>
      </c>
      <c r="C5" s="1">
        <v>1</v>
      </c>
      <c r="D5" s="1">
        <v>2</v>
      </c>
      <c r="E5" s="1">
        <v>12</v>
      </c>
    </row>
    <row r="6" spans="1:5">
      <c r="A6" s="1">
        <v>3</v>
      </c>
      <c r="B6" s="1" t="s">
        <v>18</v>
      </c>
      <c r="C6" s="1">
        <v>1</v>
      </c>
      <c r="D6" s="1">
        <v>3</v>
      </c>
      <c r="E6" s="1">
        <v>11</v>
      </c>
    </row>
    <row r="7" spans="1:5">
      <c r="A7" s="1">
        <v>4</v>
      </c>
      <c r="B7" s="1" t="s">
        <v>24</v>
      </c>
      <c r="C7" s="1">
        <v>1</v>
      </c>
      <c r="D7" s="1">
        <v>4</v>
      </c>
      <c r="E7" s="1">
        <v>10</v>
      </c>
    </row>
    <row r="8" spans="1:5">
      <c r="A8" s="1">
        <v>5</v>
      </c>
      <c r="B8" s="1" t="s">
        <v>17</v>
      </c>
      <c r="C8" s="1">
        <v>1</v>
      </c>
      <c r="D8" s="1">
        <v>5</v>
      </c>
      <c r="E8" s="1">
        <v>9</v>
      </c>
    </row>
    <row r="9" spans="1:5">
      <c r="A9" s="1">
        <v>6</v>
      </c>
      <c r="B9" s="1" t="s">
        <v>29</v>
      </c>
      <c r="C9" s="1">
        <v>1</v>
      </c>
      <c r="D9" s="1">
        <v>6</v>
      </c>
      <c r="E9" s="1">
        <v>8</v>
      </c>
    </row>
    <row r="10" spans="1:5">
      <c r="A10" s="1">
        <v>7</v>
      </c>
      <c r="B10" s="1" t="s">
        <v>27</v>
      </c>
      <c r="C10" s="1">
        <v>1</v>
      </c>
      <c r="D10" s="1">
        <v>7</v>
      </c>
      <c r="E10" s="1">
        <v>7</v>
      </c>
    </row>
    <row r="11" spans="1:5">
      <c r="A11" s="1">
        <v>8</v>
      </c>
      <c r="B11" s="1" t="s">
        <v>21</v>
      </c>
      <c r="C11" s="1">
        <v>1</v>
      </c>
      <c r="D11" s="1">
        <v>8</v>
      </c>
      <c r="E11" s="1">
        <v>6</v>
      </c>
    </row>
    <row r="12" spans="1:5">
      <c r="A12" s="1">
        <v>9</v>
      </c>
      <c r="B12" s="1" t="s">
        <v>25</v>
      </c>
      <c r="C12" s="1">
        <v>1</v>
      </c>
      <c r="D12" s="1">
        <v>9</v>
      </c>
      <c r="E12" s="1">
        <v>5</v>
      </c>
    </row>
    <row r="13" spans="1:5">
      <c r="A13" s="1">
        <v>10</v>
      </c>
      <c r="B13" s="1" t="s">
        <v>28</v>
      </c>
      <c r="C13" s="1">
        <v>1</v>
      </c>
      <c r="D13" s="1">
        <v>10</v>
      </c>
      <c r="E13" s="1">
        <v>4</v>
      </c>
    </row>
    <row r="14" spans="1:5">
      <c r="A14" s="1">
        <v>11</v>
      </c>
      <c r="B14" s="1" t="s">
        <v>20</v>
      </c>
      <c r="C14" s="1">
        <v>1</v>
      </c>
      <c r="D14" s="1">
        <v>11</v>
      </c>
      <c r="E14" s="1">
        <v>3</v>
      </c>
    </row>
    <row r="15" spans="1:5">
      <c r="A15" s="1">
        <v>12</v>
      </c>
      <c r="B15" s="1" t="s">
        <v>23</v>
      </c>
      <c r="C15" s="1">
        <v>1</v>
      </c>
      <c r="D15" s="1">
        <v>12</v>
      </c>
      <c r="E15" s="1">
        <v>2</v>
      </c>
    </row>
    <row r="16" spans="1:5">
      <c r="A16" s="1">
        <v>13</v>
      </c>
      <c r="B16" s="1" t="s">
        <v>22</v>
      </c>
      <c r="C16" s="1">
        <v>1</v>
      </c>
      <c r="D16" s="1">
        <v>13</v>
      </c>
      <c r="E16" s="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Squadok</vt:lpstr>
      <vt:lpstr>Selejtező eredmény - Döntő</vt:lpstr>
      <vt:lpstr>Összesítő</vt:lpstr>
      <vt:lpstr>Fordulók összesítése</vt:lpstr>
    </vt:vector>
  </TitlesOfParts>
  <Company>Bankkartya Zrt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Kapronczay Gergely</dc:creator>
  <cp:lastModifiedBy>Kapronczay Gergely</cp:lastModifiedBy>
  <dcterms:created xsi:type="dcterms:W3CDTF">2013-03-18T11:56:01Z</dcterms:created>
  <dcterms:modified xsi:type="dcterms:W3CDTF">2014-02-20T09:50:04Z</dcterms:modified>
</cp:coreProperties>
</file>